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Marketing\Lorraine Weedon\Website Project\Content\Common Accord\"/>
    </mc:Choice>
  </mc:AlternateContent>
  <bookViews>
    <workbookView xWindow="0" yWindow="0" windowWidth="23040" windowHeight="8640" tabRatio="683"/>
  </bookViews>
  <sheets>
    <sheet name="Declarations_Page" sheetId="11" r:id="rId1"/>
    <sheet name="Pre-Validation Checks" sheetId="12" r:id="rId2"/>
    <sheet name="Lists" sheetId="6" state="hidden" r:id="rId3"/>
  </sheets>
  <definedNames>
    <definedName name="_xlnm._FilterDatabase" localSheetId="2" hidden="1">Lists!$A$1:$A$52</definedName>
    <definedName name="ESFSpec" localSheetId="0">Lists!$A$2:$A$6</definedName>
    <definedName name="Funding">Lists!$D$2:$D$13</definedName>
    <definedName name="GeographicalArea">Lists!$F:$F</definedName>
    <definedName name="_xlnm.Print_Area" localSheetId="0">Declarations_Page!$C$21:$AA$47</definedName>
    <definedName name="_xlnm.Print_Area" localSheetId="2">Lists!$A$1:$D$53</definedName>
    <definedName name="_xlnm.Print_Titles" localSheetId="0">Declarations_Page!$1:$13</definedName>
    <definedName name="Yes_No_Dropdown">Lists!$H$3:$H$4</definedName>
  </definedNames>
  <calcPr calcId="162913"/>
</workbook>
</file>

<file path=xl/calcChain.xml><?xml version="1.0" encoding="utf-8"?>
<calcChain xmlns="http://schemas.openxmlformats.org/spreadsheetml/2006/main">
  <c r="J27" i="11" l="1"/>
  <c r="H27" i="11"/>
  <c r="J31" i="11"/>
  <c r="H31" i="11"/>
  <c r="J30" i="11"/>
  <c r="H30" i="11"/>
  <c r="J43" i="11" l="1"/>
  <c r="J47" i="11"/>
  <c r="H47" i="11"/>
  <c r="H43" i="11"/>
  <c r="J22" i="11"/>
  <c r="J46" i="11" l="1"/>
  <c r="H46" i="11"/>
  <c r="J34" i="11"/>
  <c r="H34" i="11"/>
  <c r="J33" i="11"/>
  <c r="H33" i="11"/>
  <c r="H22" i="11"/>
  <c r="J21" i="11"/>
  <c r="H21" i="11"/>
  <c r="J42" i="11"/>
  <c r="H42" i="11"/>
  <c r="J41" i="11"/>
  <c r="H41" i="11"/>
  <c r="J40" i="11"/>
  <c r="H40" i="11"/>
  <c r="J39" i="11"/>
  <c r="H39" i="11"/>
  <c r="J38" i="11"/>
  <c r="H38" i="11"/>
  <c r="J37" i="11"/>
  <c r="H37" i="11"/>
  <c r="J36" i="11"/>
  <c r="H36" i="11"/>
  <c r="J35" i="11"/>
  <c r="H35" i="11"/>
  <c r="J32" i="11"/>
  <c r="H32" i="11"/>
  <c r="J25" i="11"/>
  <c r="H25" i="11"/>
  <c r="J24" i="11"/>
  <c r="H24" i="11"/>
  <c r="J23" i="11"/>
  <c r="H23" i="11"/>
  <c r="J26" i="11"/>
  <c r="H26" i="11"/>
  <c r="J29" i="11"/>
  <c r="H29" i="11"/>
  <c r="J28" i="11"/>
  <c r="H28" i="11"/>
  <c r="I39" i="12" l="1"/>
  <c r="H39" i="12"/>
  <c r="H38" i="12"/>
  <c r="H37" i="12"/>
  <c r="I7" i="12"/>
  <c r="E272" i="11" l="1"/>
  <c r="A21" i="11" l="1"/>
  <c r="B21" i="11"/>
  <c r="AC21" i="11"/>
  <c r="AD21" i="11"/>
  <c r="AE21" i="11" s="1"/>
  <c r="AF21" i="11"/>
  <c r="AG21" i="11"/>
  <c r="AI21" i="11"/>
  <c r="AK21" i="11"/>
  <c r="AM21" i="11"/>
  <c r="AN21" i="11"/>
  <c r="AO21" i="11"/>
  <c r="C18" i="11"/>
  <c r="H20" i="12"/>
  <c r="H21" i="12"/>
  <c r="H19" i="12"/>
  <c r="G289" i="11"/>
  <c r="H18" i="12"/>
  <c r="H24" i="12"/>
  <c r="H11" i="12"/>
  <c r="H10" i="12"/>
  <c r="I9" i="12"/>
  <c r="H26" i="12"/>
  <c r="H36" i="12"/>
  <c r="H31" i="12"/>
  <c r="G273" i="11"/>
  <c r="I38" i="12"/>
  <c r="G287" i="11"/>
  <c r="C281" i="11"/>
  <c r="I37" i="12"/>
  <c r="I31" i="12"/>
  <c r="I8" i="12"/>
  <c r="I6" i="12"/>
  <c r="I5" i="12"/>
  <c r="AC22" i="11"/>
  <c r="AD22" i="11"/>
  <c r="AF22" i="11"/>
  <c r="AG22" i="11"/>
  <c r="AI22" i="11"/>
  <c r="AK22" i="11"/>
  <c r="AM22" i="11"/>
  <c r="AN22" i="11"/>
  <c r="AO22" i="11"/>
  <c r="AC23" i="11"/>
  <c r="AD23" i="11"/>
  <c r="AF23" i="11"/>
  <c r="AG23" i="11"/>
  <c r="AI23" i="11"/>
  <c r="AK23" i="11"/>
  <c r="AM23" i="11"/>
  <c r="AN23" i="11"/>
  <c r="AO23" i="11"/>
  <c r="AC24" i="11"/>
  <c r="AD24" i="11"/>
  <c r="AF24" i="11"/>
  <c r="AG24" i="11"/>
  <c r="AI24" i="11"/>
  <c r="AK24" i="11"/>
  <c r="AM24" i="11"/>
  <c r="AN24" i="11"/>
  <c r="AO24" i="11"/>
  <c r="AC25" i="11"/>
  <c r="AD25" i="11"/>
  <c r="AF25" i="11"/>
  <c r="AG25" i="11"/>
  <c r="AI25" i="11"/>
  <c r="AK25" i="11"/>
  <c r="AM25" i="11"/>
  <c r="AN25" i="11"/>
  <c r="AO25" i="11"/>
  <c r="AC26" i="11"/>
  <c r="AD26" i="11"/>
  <c r="AF26" i="11"/>
  <c r="AG26" i="11"/>
  <c r="AI26" i="11"/>
  <c r="AK26" i="11"/>
  <c r="AM26" i="11"/>
  <c r="AN26" i="11"/>
  <c r="AO26" i="11"/>
  <c r="AC27" i="11"/>
  <c r="AD27" i="11"/>
  <c r="AF27" i="11"/>
  <c r="AG27" i="11"/>
  <c r="AI27" i="11"/>
  <c r="AK27" i="11"/>
  <c r="AM27" i="11"/>
  <c r="AN27" i="11"/>
  <c r="AO27" i="11"/>
  <c r="AC28" i="11"/>
  <c r="AD28" i="11"/>
  <c r="AF28" i="11"/>
  <c r="AG28" i="11"/>
  <c r="AI28" i="11"/>
  <c r="AK28" i="11"/>
  <c r="AM28" i="11"/>
  <c r="AN28" i="11"/>
  <c r="AO28" i="11"/>
  <c r="AC29" i="11"/>
  <c r="AD29" i="11"/>
  <c r="AF29" i="11"/>
  <c r="AG29" i="11"/>
  <c r="AI29" i="11"/>
  <c r="AK29" i="11"/>
  <c r="AM29" i="11"/>
  <c r="AN29" i="11"/>
  <c r="AO29" i="11"/>
  <c r="AC30" i="11"/>
  <c r="AD30" i="11"/>
  <c r="AF30" i="11"/>
  <c r="AG30" i="11"/>
  <c r="AI30" i="11"/>
  <c r="AK30" i="11"/>
  <c r="AM30" i="11"/>
  <c r="AN30" i="11"/>
  <c r="AO30" i="11"/>
  <c r="AC31" i="11"/>
  <c r="AD31" i="11"/>
  <c r="AF31" i="11"/>
  <c r="AG31" i="11"/>
  <c r="AI31" i="11"/>
  <c r="AK31" i="11"/>
  <c r="AM31" i="11"/>
  <c r="AN31" i="11"/>
  <c r="AO31" i="11"/>
  <c r="AC32" i="11"/>
  <c r="AD32" i="11"/>
  <c r="AE32" i="11" s="1"/>
  <c r="AF32" i="11"/>
  <c r="AG32" i="11"/>
  <c r="AI32" i="11"/>
  <c r="AK32" i="11"/>
  <c r="AM32" i="11"/>
  <c r="AN32" i="11"/>
  <c r="AO32" i="11"/>
  <c r="AC33" i="11"/>
  <c r="AD33" i="11"/>
  <c r="AF33" i="11"/>
  <c r="AG33" i="11"/>
  <c r="AI33" i="11"/>
  <c r="AK33" i="11"/>
  <c r="AM33" i="11"/>
  <c r="AN33" i="11"/>
  <c r="AO33" i="11"/>
  <c r="AC34" i="11"/>
  <c r="AD34" i="11"/>
  <c r="AF34" i="11"/>
  <c r="AG34" i="11"/>
  <c r="AI34" i="11"/>
  <c r="AK34" i="11"/>
  <c r="AM34" i="11"/>
  <c r="AN34" i="11"/>
  <c r="AO34" i="11"/>
  <c r="AC35" i="11"/>
  <c r="AD35" i="11"/>
  <c r="AF35" i="11"/>
  <c r="AG35" i="11"/>
  <c r="AI35" i="11"/>
  <c r="AK35" i="11"/>
  <c r="AM35" i="11"/>
  <c r="AN35" i="11"/>
  <c r="AO35" i="11"/>
  <c r="AC36" i="11"/>
  <c r="AD36" i="11"/>
  <c r="AF36" i="11"/>
  <c r="AG36" i="11"/>
  <c r="AI36" i="11"/>
  <c r="AK36" i="11"/>
  <c r="AM36" i="11"/>
  <c r="AN36" i="11"/>
  <c r="AO36" i="11"/>
  <c r="AC37" i="11"/>
  <c r="AD37" i="11"/>
  <c r="AF37" i="11"/>
  <c r="AG37" i="11"/>
  <c r="AI37" i="11"/>
  <c r="AK37" i="11"/>
  <c r="AM37" i="11"/>
  <c r="AN37" i="11"/>
  <c r="AO37" i="11"/>
  <c r="AC38" i="11"/>
  <c r="AD38" i="11"/>
  <c r="AF38" i="11"/>
  <c r="AG38" i="11"/>
  <c r="AI38" i="11"/>
  <c r="AK38" i="11"/>
  <c r="AM38" i="11"/>
  <c r="AN38" i="11"/>
  <c r="AO38" i="11"/>
  <c r="AC39" i="11"/>
  <c r="AD39" i="11"/>
  <c r="AF39" i="11"/>
  <c r="AG39" i="11"/>
  <c r="AI39" i="11"/>
  <c r="AK39" i="11"/>
  <c r="AM39" i="11"/>
  <c r="AN39" i="11"/>
  <c r="AO39" i="11"/>
  <c r="AC40" i="11"/>
  <c r="AD40" i="11"/>
  <c r="AF40" i="11"/>
  <c r="AG40" i="11"/>
  <c r="AI40" i="11"/>
  <c r="AK40" i="11"/>
  <c r="AM40" i="11"/>
  <c r="AN40" i="11"/>
  <c r="AO40" i="11"/>
  <c r="AC41" i="11"/>
  <c r="AD41" i="11"/>
  <c r="AF41" i="11"/>
  <c r="AG41" i="11"/>
  <c r="AI41" i="11"/>
  <c r="AK41" i="11"/>
  <c r="AM41" i="11"/>
  <c r="AN41" i="11"/>
  <c r="AO41" i="11"/>
  <c r="AC42" i="11"/>
  <c r="AD42" i="11"/>
  <c r="AF42" i="11"/>
  <c r="AG42" i="11"/>
  <c r="AI42" i="11"/>
  <c r="AK42" i="11"/>
  <c r="AM42" i="11"/>
  <c r="AN42" i="11"/>
  <c r="AO42" i="11"/>
  <c r="AC43" i="11"/>
  <c r="AD43" i="11"/>
  <c r="AF43" i="11"/>
  <c r="AG43" i="11"/>
  <c r="AI43" i="11"/>
  <c r="AK43" i="11"/>
  <c r="AM43" i="11"/>
  <c r="AN43" i="11"/>
  <c r="AO43" i="11"/>
  <c r="AC44" i="11"/>
  <c r="AD44" i="11"/>
  <c r="AF44" i="11"/>
  <c r="AG44" i="11"/>
  <c r="AI44" i="11"/>
  <c r="AK44" i="11"/>
  <c r="AM44" i="11"/>
  <c r="AN44" i="11"/>
  <c r="AO44" i="11"/>
  <c r="AC45" i="11"/>
  <c r="AD45" i="11"/>
  <c r="AF45" i="11"/>
  <c r="AG45" i="11"/>
  <c r="AI45" i="11"/>
  <c r="AK45" i="11"/>
  <c r="AM45" i="11"/>
  <c r="AN45" i="11"/>
  <c r="AO45" i="11"/>
  <c r="AC46" i="11"/>
  <c r="AD46" i="11"/>
  <c r="AF46" i="11"/>
  <c r="AG46" i="11"/>
  <c r="AI46" i="11"/>
  <c r="AK46" i="11"/>
  <c r="AM46" i="11"/>
  <c r="AN46" i="11"/>
  <c r="AO46" i="11"/>
  <c r="AC47" i="11"/>
  <c r="AD47" i="11"/>
  <c r="AF47" i="11"/>
  <c r="AG47" i="11"/>
  <c r="AI47" i="11"/>
  <c r="AK47" i="11"/>
  <c r="AM47" i="11"/>
  <c r="AN47" i="11"/>
  <c r="AO47" i="11"/>
  <c r="AC48" i="11"/>
  <c r="AD48" i="11"/>
  <c r="AF48" i="11"/>
  <c r="AG48" i="11"/>
  <c r="AI48" i="11"/>
  <c r="AK48" i="11"/>
  <c r="AM48" i="11"/>
  <c r="AN48" i="11"/>
  <c r="AO48" i="11"/>
  <c r="AC49" i="11"/>
  <c r="AD49" i="11"/>
  <c r="AF49" i="11"/>
  <c r="AG49" i="11"/>
  <c r="AI49" i="11"/>
  <c r="AK49" i="11"/>
  <c r="AM49" i="11"/>
  <c r="AN49" i="11"/>
  <c r="AO49" i="11"/>
  <c r="AC50" i="11"/>
  <c r="AD50" i="11"/>
  <c r="AF50" i="11"/>
  <c r="AG50" i="11"/>
  <c r="AI50" i="11"/>
  <c r="AK50" i="11"/>
  <c r="AM50" i="11"/>
  <c r="AN50" i="11"/>
  <c r="AO50" i="11"/>
  <c r="AC51" i="11"/>
  <c r="AD51" i="11"/>
  <c r="AF51" i="11"/>
  <c r="AG51" i="11"/>
  <c r="AI51" i="11"/>
  <c r="AK51" i="11"/>
  <c r="AM51" i="11"/>
  <c r="AN51" i="11"/>
  <c r="AO51" i="11"/>
  <c r="AC52" i="11"/>
  <c r="AD52" i="11"/>
  <c r="AF52" i="11"/>
  <c r="AG52" i="11"/>
  <c r="AI52" i="11"/>
  <c r="AK52" i="11"/>
  <c r="AM52" i="11"/>
  <c r="AN52" i="11"/>
  <c r="AO52" i="11"/>
  <c r="AC53" i="11"/>
  <c r="AD53" i="11"/>
  <c r="AF53" i="11"/>
  <c r="AG53" i="11"/>
  <c r="AI53" i="11"/>
  <c r="AK53" i="11"/>
  <c r="AM53" i="11"/>
  <c r="AN53" i="11"/>
  <c r="AO53" i="11"/>
  <c r="AC54" i="11"/>
  <c r="AD54" i="11"/>
  <c r="AF54" i="11"/>
  <c r="AG54" i="11"/>
  <c r="AI54" i="11"/>
  <c r="AK54" i="11"/>
  <c r="AM54" i="11"/>
  <c r="AN54" i="11"/>
  <c r="AO54" i="11"/>
  <c r="AC55" i="11"/>
  <c r="AD55" i="11"/>
  <c r="AF55" i="11"/>
  <c r="AG55" i="11"/>
  <c r="AI55" i="11"/>
  <c r="AK55" i="11"/>
  <c r="AM55" i="11"/>
  <c r="AN55" i="11"/>
  <c r="AO55" i="11"/>
  <c r="AC56" i="11"/>
  <c r="AD56" i="11"/>
  <c r="AF56" i="11"/>
  <c r="AG56" i="11"/>
  <c r="AI56" i="11"/>
  <c r="AK56" i="11"/>
  <c r="AM56" i="11"/>
  <c r="AN56" i="11"/>
  <c r="AO56" i="11"/>
  <c r="AC57" i="11"/>
  <c r="AD57" i="11"/>
  <c r="AF57" i="11"/>
  <c r="AG57" i="11"/>
  <c r="AI57" i="11"/>
  <c r="AK57" i="11"/>
  <c r="AM57" i="11"/>
  <c r="AN57" i="11"/>
  <c r="AO57" i="11"/>
  <c r="AC58" i="11"/>
  <c r="AD58" i="11"/>
  <c r="AF58" i="11"/>
  <c r="AG58" i="11"/>
  <c r="AI58" i="11"/>
  <c r="AK58" i="11"/>
  <c r="AM58" i="11"/>
  <c r="AN58" i="11"/>
  <c r="AO58" i="11"/>
  <c r="AC59" i="11"/>
  <c r="AD59" i="11"/>
  <c r="AF59" i="11"/>
  <c r="AG59" i="11"/>
  <c r="AI59" i="11"/>
  <c r="AK59" i="11"/>
  <c r="AM59" i="11"/>
  <c r="AN59" i="11"/>
  <c r="AO59" i="11"/>
  <c r="AC60" i="11"/>
  <c r="AD60" i="11"/>
  <c r="AF60" i="11"/>
  <c r="AG60" i="11"/>
  <c r="AI60" i="11"/>
  <c r="AK60" i="11"/>
  <c r="AM60" i="11"/>
  <c r="AN60" i="11"/>
  <c r="AO60" i="11"/>
  <c r="AC61" i="11"/>
  <c r="AD61" i="11"/>
  <c r="AF61" i="11"/>
  <c r="AG61" i="11"/>
  <c r="AI61" i="11"/>
  <c r="AK61" i="11"/>
  <c r="AM61" i="11"/>
  <c r="AN61" i="11"/>
  <c r="AO61" i="11"/>
  <c r="AC62" i="11"/>
  <c r="AD62" i="11"/>
  <c r="AF62" i="11"/>
  <c r="AG62" i="11"/>
  <c r="AI62" i="11"/>
  <c r="AK62" i="11"/>
  <c r="AM62" i="11"/>
  <c r="AN62" i="11"/>
  <c r="AO62" i="11"/>
  <c r="AC63" i="11"/>
  <c r="AD63" i="11"/>
  <c r="AF63" i="11"/>
  <c r="AG63" i="11"/>
  <c r="AI63" i="11"/>
  <c r="AK63" i="11"/>
  <c r="AM63" i="11"/>
  <c r="AN63" i="11"/>
  <c r="AO63" i="11"/>
  <c r="AC64" i="11"/>
  <c r="AD64" i="11"/>
  <c r="AF64" i="11"/>
  <c r="AG64" i="11"/>
  <c r="AI64" i="11"/>
  <c r="AK64" i="11"/>
  <c r="AM64" i="11"/>
  <c r="AN64" i="11"/>
  <c r="AO64" i="11"/>
  <c r="AC65" i="11"/>
  <c r="AD65" i="11"/>
  <c r="AF65" i="11"/>
  <c r="AG65" i="11"/>
  <c r="AI65" i="11"/>
  <c r="AK65" i="11"/>
  <c r="AM65" i="11"/>
  <c r="AN65" i="11"/>
  <c r="AO65" i="11"/>
  <c r="AC66" i="11"/>
  <c r="AD66" i="11"/>
  <c r="AF66" i="11"/>
  <c r="AG66" i="11"/>
  <c r="AI66" i="11"/>
  <c r="AK66" i="11"/>
  <c r="AM66" i="11"/>
  <c r="AN66" i="11"/>
  <c r="AO66" i="11"/>
  <c r="AC67" i="11"/>
  <c r="AD67" i="11"/>
  <c r="AF67" i="11"/>
  <c r="AG67" i="11"/>
  <c r="AI67" i="11"/>
  <c r="AK67" i="11"/>
  <c r="AM67" i="11"/>
  <c r="AN67" i="11"/>
  <c r="AO67" i="11"/>
  <c r="AC68" i="11"/>
  <c r="AD68" i="11"/>
  <c r="AF68" i="11"/>
  <c r="AG68" i="11"/>
  <c r="AI68" i="11"/>
  <c r="AK68" i="11"/>
  <c r="AM68" i="11"/>
  <c r="AN68" i="11"/>
  <c r="AO68" i="11"/>
  <c r="AC69" i="11"/>
  <c r="AD69" i="11"/>
  <c r="AF69" i="11"/>
  <c r="AG69" i="11"/>
  <c r="AI69" i="11"/>
  <c r="AK69" i="11"/>
  <c r="AM69" i="11"/>
  <c r="AN69" i="11"/>
  <c r="AO69" i="11"/>
  <c r="AC70" i="11"/>
  <c r="AD70" i="11"/>
  <c r="AF70" i="11"/>
  <c r="AG70" i="11"/>
  <c r="AI70" i="11"/>
  <c r="AK70" i="11"/>
  <c r="AM70" i="11"/>
  <c r="AN70" i="11"/>
  <c r="AO70" i="11"/>
  <c r="AC71" i="11"/>
  <c r="AD71" i="11"/>
  <c r="AF71" i="11"/>
  <c r="AG71" i="11"/>
  <c r="AI71" i="11"/>
  <c r="AK71" i="11"/>
  <c r="AM71" i="11"/>
  <c r="AN71" i="11"/>
  <c r="AO71" i="11"/>
  <c r="AC72" i="11"/>
  <c r="AD72" i="11"/>
  <c r="AF72" i="11"/>
  <c r="AG72" i="11"/>
  <c r="AI72" i="11"/>
  <c r="AK72" i="11"/>
  <c r="AM72" i="11"/>
  <c r="AN72" i="11"/>
  <c r="AO72" i="11"/>
  <c r="AC73" i="11"/>
  <c r="AD73" i="11"/>
  <c r="AF73" i="11"/>
  <c r="AG73" i="11"/>
  <c r="AI73" i="11"/>
  <c r="AK73" i="11"/>
  <c r="AM73" i="11"/>
  <c r="AN73" i="11"/>
  <c r="AO73" i="11"/>
  <c r="AC74" i="11"/>
  <c r="AD74" i="11"/>
  <c r="AF74" i="11"/>
  <c r="AG74" i="11"/>
  <c r="AI74" i="11"/>
  <c r="AK74" i="11"/>
  <c r="AM74" i="11"/>
  <c r="AN74" i="11"/>
  <c r="AO74" i="11"/>
  <c r="AC75" i="11"/>
  <c r="AD75" i="11"/>
  <c r="AF75" i="11"/>
  <c r="AG75" i="11"/>
  <c r="AI75" i="11"/>
  <c r="AK75" i="11"/>
  <c r="AM75" i="11"/>
  <c r="AN75" i="11"/>
  <c r="AO75" i="11"/>
  <c r="AC76" i="11"/>
  <c r="AD76" i="11"/>
  <c r="AF76" i="11"/>
  <c r="AG76" i="11"/>
  <c r="AI76" i="11"/>
  <c r="AK76" i="11"/>
  <c r="AM76" i="11"/>
  <c r="AN76" i="11"/>
  <c r="AO76" i="11"/>
  <c r="AC77" i="11"/>
  <c r="AD77" i="11"/>
  <c r="AF77" i="11"/>
  <c r="AG77" i="11"/>
  <c r="AI77" i="11"/>
  <c r="AK77" i="11"/>
  <c r="AM77" i="11"/>
  <c r="AN77" i="11"/>
  <c r="AO77" i="11"/>
  <c r="AC78" i="11"/>
  <c r="AD78" i="11"/>
  <c r="AF78" i="11"/>
  <c r="AG78" i="11"/>
  <c r="AI78" i="11"/>
  <c r="AK78" i="11"/>
  <c r="AM78" i="11"/>
  <c r="AN78" i="11"/>
  <c r="AO78" i="11"/>
  <c r="AC79" i="11"/>
  <c r="AD79" i="11"/>
  <c r="AF79" i="11"/>
  <c r="AG79" i="11"/>
  <c r="AI79" i="11"/>
  <c r="AK79" i="11"/>
  <c r="AM79" i="11"/>
  <c r="AN79" i="11"/>
  <c r="AO79" i="11"/>
  <c r="AC80" i="11"/>
  <c r="AD80" i="11"/>
  <c r="AF80" i="11"/>
  <c r="AG80" i="11"/>
  <c r="AI80" i="11"/>
  <c r="AK80" i="11"/>
  <c r="AM80" i="11"/>
  <c r="AN80" i="11"/>
  <c r="AO80" i="11"/>
  <c r="AC81" i="11"/>
  <c r="AD81" i="11"/>
  <c r="AF81" i="11"/>
  <c r="AG81" i="11"/>
  <c r="AI81" i="11"/>
  <c r="AK81" i="11"/>
  <c r="AM81" i="11"/>
  <c r="AN81" i="11"/>
  <c r="AO81" i="11"/>
  <c r="AC82" i="11"/>
  <c r="AD82" i="11"/>
  <c r="AF82" i="11"/>
  <c r="AG82" i="11"/>
  <c r="AI82" i="11"/>
  <c r="AK82" i="11"/>
  <c r="AM82" i="11"/>
  <c r="AN82" i="11"/>
  <c r="AO82" i="11"/>
  <c r="AC83" i="11"/>
  <c r="AD83" i="11"/>
  <c r="AF83" i="11"/>
  <c r="AG83" i="11"/>
  <c r="AI83" i="11"/>
  <c r="AK83" i="11"/>
  <c r="AM83" i="11"/>
  <c r="AN83" i="11"/>
  <c r="AO83" i="11"/>
  <c r="AC84" i="11"/>
  <c r="AD84" i="11"/>
  <c r="AF84" i="11"/>
  <c r="AG84" i="11"/>
  <c r="AI84" i="11"/>
  <c r="AK84" i="11"/>
  <c r="AM84" i="11"/>
  <c r="AN84" i="11"/>
  <c r="AO84" i="11"/>
  <c r="AC85" i="11"/>
  <c r="AD85" i="11"/>
  <c r="AF85" i="11"/>
  <c r="AG85" i="11"/>
  <c r="AI85" i="11"/>
  <c r="AK85" i="11"/>
  <c r="AM85" i="11"/>
  <c r="AN85" i="11"/>
  <c r="AO85" i="11"/>
  <c r="AC86" i="11"/>
  <c r="AD86" i="11"/>
  <c r="AF86" i="11"/>
  <c r="AG86" i="11"/>
  <c r="AI86" i="11"/>
  <c r="AK86" i="11"/>
  <c r="AM86" i="11"/>
  <c r="AN86" i="11"/>
  <c r="AO86" i="11"/>
  <c r="AC87" i="11"/>
  <c r="AD87" i="11"/>
  <c r="AF87" i="11"/>
  <c r="AG87" i="11"/>
  <c r="AI87" i="11"/>
  <c r="AK87" i="11"/>
  <c r="AM87" i="11"/>
  <c r="AN87" i="11"/>
  <c r="AO87" i="11"/>
  <c r="AC88" i="11"/>
  <c r="AD88" i="11"/>
  <c r="AF88" i="11"/>
  <c r="AG88" i="11"/>
  <c r="AI88" i="11"/>
  <c r="AK88" i="11"/>
  <c r="AM88" i="11"/>
  <c r="AN88" i="11"/>
  <c r="AO88" i="11"/>
  <c r="AC89" i="11"/>
  <c r="AD89" i="11"/>
  <c r="AF89" i="11"/>
  <c r="AG89" i="11"/>
  <c r="AI89" i="11"/>
  <c r="AK89" i="11"/>
  <c r="AM89" i="11"/>
  <c r="AN89" i="11"/>
  <c r="AO89" i="11"/>
  <c r="AC90" i="11"/>
  <c r="AD90" i="11"/>
  <c r="AF90" i="11"/>
  <c r="AG90" i="11"/>
  <c r="AI90" i="11"/>
  <c r="AK90" i="11"/>
  <c r="AM90" i="11"/>
  <c r="AN90" i="11"/>
  <c r="AO90" i="11"/>
  <c r="AC91" i="11"/>
  <c r="AD91" i="11"/>
  <c r="AF91" i="11"/>
  <c r="AG91" i="11"/>
  <c r="AI91" i="11"/>
  <c r="AK91" i="11"/>
  <c r="AM91" i="11"/>
  <c r="AN91" i="11"/>
  <c r="AO91" i="11"/>
  <c r="AC92" i="11"/>
  <c r="AD92" i="11"/>
  <c r="AF92" i="11"/>
  <c r="AG92" i="11"/>
  <c r="AI92" i="11"/>
  <c r="AK92" i="11"/>
  <c r="AM92" i="11"/>
  <c r="AN92" i="11"/>
  <c r="AO92" i="11"/>
  <c r="AC93" i="11"/>
  <c r="AE93" i="11" s="1"/>
  <c r="AD93" i="11"/>
  <c r="AF93" i="11"/>
  <c r="AG93" i="11"/>
  <c r="AI93" i="11"/>
  <c r="AK93" i="11"/>
  <c r="AM93" i="11"/>
  <c r="AN93" i="11"/>
  <c r="AO93" i="11"/>
  <c r="AC94" i="11"/>
  <c r="AD94" i="11"/>
  <c r="AE94" i="11" s="1"/>
  <c r="AF94" i="11"/>
  <c r="AG94" i="11"/>
  <c r="AI94" i="11"/>
  <c r="AK94" i="11"/>
  <c r="AM94" i="11"/>
  <c r="AN94" i="11"/>
  <c r="AO94" i="11"/>
  <c r="AC95" i="11"/>
  <c r="AD95" i="11"/>
  <c r="AF95" i="11"/>
  <c r="AG95" i="11"/>
  <c r="AI95" i="11"/>
  <c r="AK95" i="11"/>
  <c r="AM95" i="11"/>
  <c r="AN95" i="11"/>
  <c r="AO95" i="11"/>
  <c r="AC96" i="11"/>
  <c r="AD96" i="11"/>
  <c r="AF96" i="11"/>
  <c r="AG96" i="11"/>
  <c r="AI96" i="11"/>
  <c r="AK96" i="11"/>
  <c r="AM96" i="11"/>
  <c r="AN96" i="11"/>
  <c r="AO96" i="11"/>
  <c r="AC97" i="11"/>
  <c r="AD97" i="11"/>
  <c r="AF97" i="11"/>
  <c r="AG97" i="11"/>
  <c r="AI97" i="11"/>
  <c r="AK97" i="11"/>
  <c r="AM97" i="11"/>
  <c r="AN97" i="11"/>
  <c r="AO97" i="11"/>
  <c r="AC98" i="11"/>
  <c r="AD98" i="11"/>
  <c r="AF98" i="11"/>
  <c r="AG98" i="11"/>
  <c r="AI98" i="11"/>
  <c r="AK98" i="11"/>
  <c r="AM98" i="11"/>
  <c r="AN98" i="11"/>
  <c r="AO98" i="11"/>
  <c r="AC99" i="11"/>
  <c r="AD99" i="11"/>
  <c r="AF99" i="11"/>
  <c r="AG99" i="11"/>
  <c r="AI99" i="11"/>
  <c r="AK99" i="11"/>
  <c r="AM99" i="11"/>
  <c r="AN99" i="11"/>
  <c r="AO99" i="11"/>
  <c r="AC100" i="11"/>
  <c r="AD100" i="11"/>
  <c r="AF100" i="11"/>
  <c r="AG100" i="11"/>
  <c r="AI100" i="11"/>
  <c r="AK100" i="11"/>
  <c r="AM100" i="11"/>
  <c r="AN100" i="11"/>
  <c r="AO100" i="11"/>
  <c r="AC101" i="11"/>
  <c r="AD101" i="11"/>
  <c r="AF101" i="11"/>
  <c r="AG101" i="11"/>
  <c r="AI101" i="11"/>
  <c r="AK101" i="11"/>
  <c r="AM101" i="11"/>
  <c r="AN101" i="11"/>
  <c r="AO101" i="11"/>
  <c r="AC102" i="11"/>
  <c r="AD102" i="11"/>
  <c r="AF102" i="11"/>
  <c r="AG102" i="11"/>
  <c r="AI102" i="11"/>
  <c r="AK102" i="11"/>
  <c r="AM102" i="11"/>
  <c r="AN102" i="11"/>
  <c r="AO102" i="11"/>
  <c r="AC103" i="11"/>
  <c r="AD103" i="11"/>
  <c r="AF103" i="11"/>
  <c r="AG103" i="11"/>
  <c r="AI103" i="11"/>
  <c r="AK103" i="11"/>
  <c r="AM103" i="11"/>
  <c r="AN103" i="11"/>
  <c r="AO103" i="11"/>
  <c r="AC104" i="11"/>
  <c r="AD104" i="11"/>
  <c r="AF104" i="11"/>
  <c r="AG104" i="11"/>
  <c r="AI104" i="11"/>
  <c r="AK104" i="11"/>
  <c r="AM104" i="11"/>
  <c r="AN104" i="11"/>
  <c r="AO104" i="11"/>
  <c r="AC105" i="11"/>
  <c r="AE105" i="11" s="1"/>
  <c r="AD105" i="11"/>
  <c r="AF105" i="11"/>
  <c r="AG105" i="11"/>
  <c r="AI105" i="11"/>
  <c r="AK105" i="11"/>
  <c r="AM105" i="11"/>
  <c r="AN105" i="11"/>
  <c r="AO105" i="11"/>
  <c r="AC106" i="11"/>
  <c r="AD106" i="11"/>
  <c r="AF106" i="11"/>
  <c r="AG106" i="11"/>
  <c r="AI106" i="11"/>
  <c r="AK106" i="11"/>
  <c r="AM106" i="11"/>
  <c r="AN106" i="11"/>
  <c r="AO106" i="11"/>
  <c r="AC107" i="11"/>
  <c r="AD107" i="11"/>
  <c r="AF107" i="11"/>
  <c r="AG107" i="11"/>
  <c r="AI107" i="11"/>
  <c r="AK107" i="11"/>
  <c r="AM107" i="11"/>
  <c r="AN107" i="11"/>
  <c r="AO107" i="11"/>
  <c r="AC108" i="11"/>
  <c r="AD108" i="11"/>
  <c r="AF108" i="11"/>
  <c r="AG108" i="11"/>
  <c r="AI108" i="11"/>
  <c r="AK108" i="11"/>
  <c r="AM108" i="11"/>
  <c r="AN108" i="11"/>
  <c r="AO108" i="11"/>
  <c r="AC109" i="11"/>
  <c r="AD109" i="11"/>
  <c r="AF109" i="11"/>
  <c r="AG109" i="11"/>
  <c r="AI109" i="11"/>
  <c r="AK109" i="11"/>
  <c r="AM109" i="11"/>
  <c r="AN109" i="11"/>
  <c r="AO109" i="11"/>
  <c r="AC110" i="11"/>
  <c r="AD110" i="11"/>
  <c r="AF110" i="11"/>
  <c r="AG110" i="11"/>
  <c r="AI110" i="11"/>
  <c r="AK110" i="11"/>
  <c r="AM110" i="11"/>
  <c r="AN110" i="11"/>
  <c r="AO110" i="11"/>
  <c r="AC111" i="11"/>
  <c r="AD111" i="11"/>
  <c r="AF111" i="11"/>
  <c r="AG111" i="11"/>
  <c r="AI111" i="11"/>
  <c r="AK111" i="11"/>
  <c r="AM111" i="11"/>
  <c r="AN111" i="11"/>
  <c r="AO111" i="11"/>
  <c r="AC112" i="11"/>
  <c r="AD112" i="11"/>
  <c r="AF112" i="11"/>
  <c r="AG112" i="11"/>
  <c r="AI112" i="11"/>
  <c r="AK112" i="11"/>
  <c r="AM112" i="11"/>
  <c r="AN112" i="11"/>
  <c r="AO112" i="11"/>
  <c r="AC113" i="11"/>
  <c r="AD113" i="11"/>
  <c r="AF113" i="11"/>
  <c r="AG113" i="11"/>
  <c r="AI113" i="11"/>
  <c r="AK113" i="11"/>
  <c r="AM113" i="11"/>
  <c r="AN113" i="11"/>
  <c r="AO113" i="11"/>
  <c r="AC114" i="11"/>
  <c r="AD114" i="11"/>
  <c r="AF114" i="11"/>
  <c r="AG114" i="11"/>
  <c r="AI114" i="11"/>
  <c r="AK114" i="11"/>
  <c r="AM114" i="11"/>
  <c r="AN114" i="11"/>
  <c r="AO114" i="11"/>
  <c r="AC115" i="11"/>
  <c r="AD115" i="11"/>
  <c r="AF115" i="11"/>
  <c r="AG115" i="11"/>
  <c r="AI115" i="11"/>
  <c r="AK115" i="11"/>
  <c r="AM115" i="11"/>
  <c r="AN115" i="11"/>
  <c r="AO115" i="11"/>
  <c r="AC116" i="11"/>
  <c r="AD116" i="11"/>
  <c r="AF116" i="11"/>
  <c r="AG116" i="11"/>
  <c r="AI116" i="11"/>
  <c r="AK116" i="11"/>
  <c r="AM116" i="11"/>
  <c r="AN116" i="11"/>
  <c r="AO116" i="11"/>
  <c r="AC117" i="11"/>
  <c r="AD117" i="11"/>
  <c r="AF117" i="11"/>
  <c r="AG117" i="11"/>
  <c r="AI117" i="11"/>
  <c r="AK117" i="11"/>
  <c r="AM117" i="11"/>
  <c r="AN117" i="11"/>
  <c r="AO117" i="11"/>
  <c r="AC118" i="11"/>
  <c r="AD118" i="11"/>
  <c r="AF118" i="11"/>
  <c r="AG118" i="11"/>
  <c r="AI118" i="11"/>
  <c r="AK118" i="11"/>
  <c r="AM118" i="11"/>
  <c r="AN118" i="11"/>
  <c r="AO118" i="11"/>
  <c r="AC119" i="11"/>
  <c r="AD119" i="11"/>
  <c r="AF119" i="11"/>
  <c r="AG119" i="11"/>
  <c r="AI119" i="11"/>
  <c r="AK119" i="11"/>
  <c r="AM119" i="11"/>
  <c r="AN119" i="11"/>
  <c r="AO119" i="11"/>
  <c r="AC120" i="11"/>
  <c r="AD120" i="11"/>
  <c r="AF120" i="11"/>
  <c r="AG120" i="11"/>
  <c r="AI120" i="11"/>
  <c r="AK120" i="11"/>
  <c r="AM120" i="11"/>
  <c r="AN120" i="11"/>
  <c r="AO120" i="11"/>
  <c r="AC121" i="11"/>
  <c r="AD121" i="11"/>
  <c r="AF121" i="11"/>
  <c r="AG121" i="11"/>
  <c r="AI121" i="11"/>
  <c r="AK121" i="11"/>
  <c r="AM121" i="11"/>
  <c r="AN121" i="11"/>
  <c r="AO121" i="11"/>
  <c r="AC122" i="11"/>
  <c r="AD122" i="11"/>
  <c r="AF122" i="11"/>
  <c r="AG122" i="11"/>
  <c r="AI122" i="11"/>
  <c r="AK122" i="11"/>
  <c r="AM122" i="11"/>
  <c r="AN122" i="11"/>
  <c r="AO122" i="11"/>
  <c r="AC123" i="11"/>
  <c r="AD123" i="11"/>
  <c r="AF123" i="11"/>
  <c r="AG123" i="11"/>
  <c r="AI123" i="11"/>
  <c r="AK123" i="11"/>
  <c r="AM123" i="11"/>
  <c r="AN123" i="11"/>
  <c r="AO123" i="11"/>
  <c r="AC124" i="11"/>
  <c r="AD124" i="11"/>
  <c r="AF124" i="11"/>
  <c r="AG124" i="11"/>
  <c r="AI124" i="11"/>
  <c r="AK124" i="11"/>
  <c r="AM124" i="11"/>
  <c r="AN124" i="11"/>
  <c r="AO124" i="11"/>
  <c r="AC125" i="11"/>
  <c r="AD125" i="11"/>
  <c r="AF125" i="11"/>
  <c r="AG125" i="11"/>
  <c r="AI125" i="11"/>
  <c r="AK125" i="11"/>
  <c r="AM125" i="11"/>
  <c r="AN125" i="11"/>
  <c r="AO125" i="11"/>
  <c r="AC126" i="11"/>
  <c r="AD126" i="11"/>
  <c r="AF126" i="11"/>
  <c r="AG126" i="11"/>
  <c r="AI126" i="11"/>
  <c r="AK126" i="11"/>
  <c r="AM126" i="11"/>
  <c r="AN126" i="11"/>
  <c r="AO126" i="11"/>
  <c r="AC127" i="11"/>
  <c r="AD127" i="11"/>
  <c r="AF127" i="11"/>
  <c r="AG127" i="11"/>
  <c r="AI127" i="11"/>
  <c r="AK127" i="11"/>
  <c r="AM127" i="11"/>
  <c r="AN127" i="11"/>
  <c r="AO127" i="11"/>
  <c r="AC128" i="11"/>
  <c r="AD128" i="11"/>
  <c r="AF128" i="11"/>
  <c r="AG128" i="11"/>
  <c r="AI128" i="11"/>
  <c r="AK128" i="11"/>
  <c r="AM128" i="11"/>
  <c r="AN128" i="11"/>
  <c r="AO128" i="11"/>
  <c r="AC129" i="11"/>
  <c r="AD129" i="11"/>
  <c r="AF129" i="11"/>
  <c r="AG129" i="11"/>
  <c r="AI129" i="11"/>
  <c r="AK129" i="11"/>
  <c r="AM129" i="11"/>
  <c r="AN129" i="11"/>
  <c r="AO129" i="11"/>
  <c r="AC130" i="11"/>
  <c r="AD130" i="11"/>
  <c r="AF130" i="11"/>
  <c r="AG130" i="11"/>
  <c r="AI130" i="11"/>
  <c r="AK130" i="11"/>
  <c r="AM130" i="11"/>
  <c r="AN130" i="11"/>
  <c r="AO130" i="11"/>
  <c r="AC131" i="11"/>
  <c r="AD131" i="11"/>
  <c r="AF131" i="11"/>
  <c r="AG131" i="11"/>
  <c r="AI131" i="11"/>
  <c r="AK131" i="11"/>
  <c r="AM131" i="11"/>
  <c r="AN131" i="11"/>
  <c r="AO131" i="11"/>
  <c r="AC132" i="11"/>
  <c r="AD132" i="11"/>
  <c r="AF132" i="11"/>
  <c r="AG132" i="11"/>
  <c r="AI132" i="11"/>
  <c r="AK132" i="11"/>
  <c r="AM132" i="11"/>
  <c r="AN132" i="11"/>
  <c r="AO132" i="11"/>
  <c r="AC133" i="11"/>
  <c r="AD133" i="11"/>
  <c r="AF133" i="11"/>
  <c r="AG133" i="11"/>
  <c r="AI133" i="11"/>
  <c r="AK133" i="11"/>
  <c r="AM133" i="11"/>
  <c r="AN133" i="11"/>
  <c r="AO133" i="11"/>
  <c r="AC134" i="11"/>
  <c r="AD134" i="11"/>
  <c r="AF134" i="11"/>
  <c r="AG134" i="11"/>
  <c r="AI134" i="11"/>
  <c r="AK134" i="11"/>
  <c r="AM134" i="11"/>
  <c r="AN134" i="11"/>
  <c r="AO134" i="11"/>
  <c r="AC135" i="11"/>
  <c r="AD135" i="11"/>
  <c r="AF135" i="11"/>
  <c r="AG135" i="11"/>
  <c r="AI135" i="11"/>
  <c r="AK135" i="11"/>
  <c r="AM135" i="11"/>
  <c r="AN135" i="11"/>
  <c r="AO135" i="11"/>
  <c r="AC136" i="11"/>
  <c r="AD136" i="11"/>
  <c r="AF136" i="11"/>
  <c r="AG136" i="11"/>
  <c r="AI136" i="11"/>
  <c r="AK136" i="11"/>
  <c r="AM136" i="11"/>
  <c r="AN136" i="11"/>
  <c r="AO136" i="11"/>
  <c r="AC137" i="11"/>
  <c r="AD137" i="11"/>
  <c r="AF137" i="11"/>
  <c r="AG137" i="11"/>
  <c r="AI137" i="11"/>
  <c r="AK137" i="11"/>
  <c r="AM137" i="11"/>
  <c r="AN137" i="11"/>
  <c r="AO137" i="11"/>
  <c r="AC138" i="11"/>
  <c r="AD138" i="11"/>
  <c r="AF138" i="11"/>
  <c r="AG138" i="11"/>
  <c r="AI138" i="11"/>
  <c r="AK138" i="11"/>
  <c r="AM138" i="11"/>
  <c r="AN138" i="11"/>
  <c r="AO138" i="11"/>
  <c r="AC139" i="11"/>
  <c r="AD139" i="11"/>
  <c r="AF139" i="11"/>
  <c r="AG139" i="11"/>
  <c r="AI139" i="11"/>
  <c r="AK139" i="11"/>
  <c r="AM139" i="11"/>
  <c r="AN139" i="11"/>
  <c r="AO139" i="11"/>
  <c r="AC140" i="11"/>
  <c r="AD140" i="11"/>
  <c r="AF140" i="11"/>
  <c r="AG140" i="11"/>
  <c r="AI140" i="11"/>
  <c r="AK140" i="11"/>
  <c r="AM140" i="11"/>
  <c r="AN140" i="11"/>
  <c r="AO140" i="11"/>
  <c r="AC141" i="11"/>
  <c r="AD141" i="11"/>
  <c r="AF141" i="11"/>
  <c r="AG141" i="11"/>
  <c r="AI141" i="11"/>
  <c r="AK141" i="11"/>
  <c r="AM141" i="11"/>
  <c r="AN141" i="11"/>
  <c r="AO141" i="11"/>
  <c r="AC142" i="11"/>
  <c r="AD142" i="11"/>
  <c r="AF142" i="11"/>
  <c r="AG142" i="11"/>
  <c r="AI142" i="11"/>
  <c r="AK142" i="11"/>
  <c r="AM142" i="11"/>
  <c r="AN142" i="11"/>
  <c r="AO142" i="11"/>
  <c r="AC143" i="11"/>
  <c r="AD143" i="11"/>
  <c r="AF143" i="11"/>
  <c r="AG143" i="11"/>
  <c r="AI143" i="11"/>
  <c r="AK143" i="11"/>
  <c r="AM143" i="11"/>
  <c r="AN143" i="11"/>
  <c r="AO143" i="11"/>
  <c r="AC144" i="11"/>
  <c r="AD144" i="11"/>
  <c r="AF144" i="11"/>
  <c r="AG144" i="11"/>
  <c r="AI144" i="11"/>
  <c r="AK144" i="11"/>
  <c r="AM144" i="11"/>
  <c r="AN144" i="11"/>
  <c r="AO144" i="11"/>
  <c r="AC145" i="11"/>
  <c r="AD145" i="11"/>
  <c r="AF145" i="11"/>
  <c r="AG145" i="11"/>
  <c r="AI145" i="11"/>
  <c r="AK145" i="11"/>
  <c r="AM145" i="11"/>
  <c r="AN145" i="11"/>
  <c r="AO145" i="11"/>
  <c r="AC146" i="11"/>
  <c r="AD146" i="11"/>
  <c r="AF146" i="11"/>
  <c r="AG146" i="11"/>
  <c r="AI146" i="11"/>
  <c r="AK146" i="11"/>
  <c r="AM146" i="11"/>
  <c r="AN146" i="11"/>
  <c r="AP146" i="11" s="1"/>
  <c r="AO146" i="11"/>
  <c r="AC147" i="11"/>
  <c r="AD147" i="11"/>
  <c r="AF147" i="11"/>
  <c r="AG147" i="11"/>
  <c r="AI147" i="11"/>
  <c r="AK147" i="11"/>
  <c r="AM147" i="11"/>
  <c r="AN147" i="11"/>
  <c r="AO147" i="11"/>
  <c r="AC148" i="11"/>
  <c r="AD148" i="11"/>
  <c r="AF148" i="11"/>
  <c r="AG148" i="11"/>
  <c r="AI148" i="11"/>
  <c r="AK148" i="11"/>
  <c r="AM148" i="11"/>
  <c r="AN148" i="11"/>
  <c r="AO148" i="11"/>
  <c r="AC149" i="11"/>
  <c r="AD149" i="11"/>
  <c r="AF149" i="11"/>
  <c r="AG149" i="11"/>
  <c r="AI149" i="11"/>
  <c r="AK149" i="11"/>
  <c r="AM149" i="11"/>
  <c r="AN149" i="11"/>
  <c r="AO149" i="11"/>
  <c r="AC150" i="11"/>
  <c r="AD150" i="11"/>
  <c r="AF150" i="11"/>
  <c r="AG150" i="11"/>
  <c r="AI150" i="11"/>
  <c r="AK150" i="11"/>
  <c r="AM150" i="11"/>
  <c r="AN150" i="11"/>
  <c r="AP150" i="11" s="1"/>
  <c r="AO150" i="11"/>
  <c r="AC151" i="11"/>
  <c r="AD151" i="11"/>
  <c r="AF151" i="11"/>
  <c r="AG151" i="11"/>
  <c r="AI151" i="11"/>
  <c r="AK151" i="11"/>
  <c r="AM151" i="11"/>
  <c r="AN151" i="11"/>
  <c r="AO151" i="11"/>
  <c r="AC152" i="11"/>
  <c r="AD152" i="11"/>
  <c r="AF152" i="11"/>
  <c r="AG152" i="11"/>
  <c r="AI152" i="11"/>
  <c r="AK152" i="11"/>
  <c r="AM152" i="11"/>
  <c r="AN152" i="11"/>
  <c r="AO152" i="11"/>
  <c r="AC153" i="11"/>
  <c r="AD153" i="11"/>
  <c r="AF153" i="11"/>
  <c r="AG153" i="11"/>
  <c r="AI153" i="11"/>
  <c r="AK153" i="11"/>
  <c r="AM153" i="11"/>
  <c r="AN153" i="11"/>
  <c r="AO153" i="11"/>
  <c r="AC154" i="11"/>
  <c r="AD154" i="11"/>
  <c r="AF154" i="11"/>
  <c r="AG154" i="11"/>
  <c r="AI154" i="11"/>
  <c r="AK154" i="11"/>
  <c r="AM154" i="11"/>
  <c r="AN154" i="11"/>
  <c r="AO154" i="11"/>
  <c r="AC155" i="11"/>
  <c r="AD155" i="11"/>
  <c r="AF155" i="11"/>
  <c r="AG155" i="11"/>
  <c r="AI155" i="11"/>
  <c r="AK155" i="11"/>
  <c r="AM155" i="11"/>
  <c r="AN155" i="11"/>
  <c r="AO155" i="11"/>
  <c r="AC156" i="11"/>
  <c r="AD156" i="11"/>
  <c r="AF156" i="11"/>
  <c r="AG156" i="11"/>
  <c r="AI156" i="11"/>
  <c r="AK156" i="11"/>
  <c r="AM156" i="11"/>
  <c r="AN156" i="11"/>
  <c r="AO156" i="11"/>
  <c r="AC157" i="11"/>
  <c r="AD157" i="11"/>
  <c r="AF157" i="11"/>
  <c r="AG157" i="11"/>
  <c r="AI157" i="11"/>
  <c r="AK157" i="11"/>
  <c r="AM157" i="11"/>
  <c r="AN157" i="11"/>
  <c r="AO157" i="11"/>
  <c r="AC158" i="11"/>
  <c r="AD158" i="11"/>
  <c r="AF158" i="11"/>
  <c r="AG158" i="11"/>
  <c r="AI158" i="11"/>
  <c r="AK158" i="11"/>
  <c r="AM158" i="11"/>
  <c r="AN158" i="11"/>
  <c r="AO158" i="11"/>
  <c r="AC159" i="11"/>
  <c r="AD159" i="11"/>
  <c r="AF159" i="11"/>
  <c r="AG159" i="11"/>
  <c r="AI159" i="11"/>
  <c r="AK159" i="11"/>
  <c r="AM159" i="11"/>
  <c r="AN159" i="11"/>
  <c r="AO159" i="11"/>
  <c r="AC160" i="11"/>
  <c r="AD160" i="11"/>
  <c r="AF160" i="11"/>
  <c r="AG160" i="11"/>
  <c r="AI160" i="11"/>
  <c r="AK160" i="11"/>
  <c r="AM160" i="11"/>
  <c r="AN160" i="11"/>
  <c r="AO160" i="11"/>
  <c r="AC161" i="11"/>
  <c r="AL161" i="11" s="1"/>
  <c r="AD161" i="11"/>
  <c r="AF161" i="11"/>
  <c r="AG161" i="11"/>
  <c r="AI161" i="11"/>
  <c r="AK161" i="11"/>
  <c r="AM161" i="11"/>
  <c r="AN161" i="11"/>
  <c r="AO161" i="11"/>
  <c r="AC162" i="11"/>
  <c r="AD162" i="11"/>
  <c r="AF162" i="11"/>
  <c r="AG162" i="11"/>
  <c r="AI162" i="11"/>
  <c r="AK162" i="11"/>
  <c r="AM162" i="11"/>
  <c r="AN162" i="11"/>
  <c r="AO162" i="11"/>
  <c r="AC163" i="11"/>
  <c r="AD163" i="11"/>
  <c r="AF163" i="11"/>
  <c r="AG163" i="11"/>
  <c r="AI163" i="11"/>
  <c r="AK163" i="11"/>
  <c r="AM163" i="11"/>
  <c r="AN163" i="11"/>
  <c r="AO163" i="11"/>
  <c r="AC164" i="11"/>
  <c r="AD164" i="11"/>
  <c r="AF164" i="11"/>
  <c r="AG164" i="11"/>
  <c r="AI164" i="11"/>
  <c r="AK164" i="11"/>
  <c r="AM164" i="11"/>
  <c r="AN164" i="11"/>
  <c r="AO164" i="11"/>
  <c r="AC165" i="11"/>
  <c r="AD165" i="11"/>
  <c r="AF165" i="11"/>
  <c r="AG165" i="11"/>
  <c r="AI165" i="11"/>
  <c r="AK165" i="11"/>
  <c r="AM165" i="11"/>
  <c r="AN165" i="11"/>
  <c r="AO165" i="11"/>
  <c r="AC166" i="11"/>
  <c r="AD166" i="11"/>
  <c r="AF166" i="11"/>
  <c r="AG166" i="11"/>
  <c r="AI166" i="11"/>
  <c r="AK166" i="11"/>
  <c r="AM166" i="11"/>
  <c r="AN166" i="11"/>
  <c r="AO166" i="11"/>
  <c r="AC167" i="11"/>
  <c r="AD167" i="11"/>
  <c r="AF167" i="11"/>
  <c r="AG167" i="11"/>
  <c r="AI167" i="11"/>
  <c r="AK167" i="11"/>
  <c r="AM167" i="11"/>
  <c r="AN167" i="11"/>
  <c r="AO167" i="11"/>
  <c r="AC168" i="11"/>
  <c r="AD168" i="11"/>
  <c r="AF168" i="11"/>
  <c r="AG168" i="11"/>
  <c r="AI168" i="11"/>
  <c r="AK168" i="11"/>
  <c r="AM168" i="11"/>
  <c r="AN168" i="11"/>
  <c r="AO168" i="11"/>
  <c r="AC169" i="11"/>
  <c r="AE169" i="11" s="1"/>
  <c r="AD169" i="11"/>
  <c r="AF169" i="11"/>
  <c r="AG169" i="11"/>
  <c r="AI169" i="11"/>
  <c r="AK169" i="11"/>
  <c r="AM169" i="11"/>
  <c r="AN169" i="11"/>
  <c r="AO169" i="11"/>
  <c r="AC170" i="11"/>
  <c r="AD170" i="11"/>
  <c r="AF170" i="11"/>
  <c r="AG170" i="11"/>
  <c r="AI170" i="11"/>
  <c r="AK170" i="11"/>
  <c r="AM170" i="11"/>
  <c r="AN170" i="11"/>
  <c r="AO170" i="11"/>
  <c r="AC171" i="11"/>
  <c r="AD171" i="11"/>
  <c r="AF171" i="11"/>
  <c r="AG171" i="11"/>
  <c r="AI171" i="11"/>
  <c r="AK171" i="11"/>
  <c r="AM171" i="11"/>
  <c r="AN171" i="11"/>
  <c r="AO171" i="11"/>
  <c r="AC172" i="11"/>
  <c r="AD172" i="11"/>
  <c r="AF172" i="11"/>
  <c r="AG172" i="11"/>
  <c r="AI172" i="11"/>
  <c r="AK172" i="11"/>
  <c r="AM172" i="11"/>
  <c r="AN172" i="11"/>
  <c r="AO172" i="11"/>
  <c r="AC173" i="11"/>
  <c r="AD173" i="11"/>
  <c r="AF173" i="11"/>
  <c r="AG173" i="11"/>
  <c r="AI173" i="11"/>
  <c r="AK173" i="11"/>
  <c r="AM173" i="11"/>
  <c r="AN173" i="11"/>
  <c r="AO173" i="11"/>
  <c r="AC174" i="11"/>
  <c r="AD174" i="11"/>
  <c r="AF174" i="11"/>
  <c r="AG174" i="11"/>
  <c r="AI174" i="11"/>
  <c r="AK174" i="11"/>
  <c r="AM174" i="11"/>
  <c r="AN174" i="11"/>
  <c r="AO174" i="11"/>
  <c r="AC175" i="11"/>
  <c r="AD175" i="11"/>
  <c r="AF175" i="11"/>
  <c r="AG175" i="11"/>
  <c r="AI175" i="11"/>
  <c r="AK175" i="11"/>
  <c r="AM175" i="11"/>
  <c r="AN175" i="11"/>
  <c r="AO175" i="11"/>
  <c r="AC176" i="11"/>
  <c r="AD176" i="11"/>
  <c r="AF176" i="11"/>
  <c r="AG176" i="11"/>
  <c r="AI176" i="11"/>
  <c r="AK176" i="11"/>
  <c r="AM176" i="11"/>
  <c r="AN176" i="11"/>
  <c r="AO176" i="11"/>
  <c r="AC177" i="11"/>
  <c r="AD177" i="11"/>
  <c r="AF177" i="11"/>
  <c r="AG177" i="11"/>
  <c r="AI177" i="11"/>
  <c r="AK177" i="11"/>
  <c r="AM177" i="11"/>
  <c r="AN177" i="11"/>
  <c r="AO177" i="11"/>
  <c r="AC178" i="11"/>
  <c r="AD178" i="11"/>
  <c r="AF178" i="11"/>
  <c r="AG178" i="11"/>
  <c r="AI178" i="11"/>
  <c r="AK178" i="11"/>
  <c r="AM178" i="11"/>
  <c r="AN178" i="11"/>
  <c r="AO178" i="11"/>
  <c r="AC179" i="11"/>
  <c r="AD179" i="11"/>
  <c r="AF179" i="11"/>
  <c r="AG179" i="11"/>
  <c r="AI179" i="11"/>
  <c r="AK179" i="11"/>
  <c r="AM179" i="11"/>
  <c r="AN179" i="11"/>
  <c r="AO179" i="11"/>
  <c r="AC180" i="11"/>
  <c r="AD180" i="11"/>
  <c r="AF180" i="11"/>
  <c r="AG180" i="11"/>
  <c r="AI180" i="11"/>
  <c r="AK180" i="11"/>
  <c r="AM180" i="11"/>
  <c r="AN180" i="11"/>
  <c r="AO180" i="11"/>
  <c r="AC181" i="11"/>
  <c r="AD181" i="11"/>
  <c r="AF181" i="11"/>
  <c r="AG181" i="11"/>
  <c r="AI181" i="11"/>
  <c r="AK181" i="11"/>
  <c r="AM181" i="11"/>
  <c r="AN181" i="11"/>
  <c r="AO181" i="11"/>
  <c r="AC182" i="11"/>
  <c r="AD182" i="11"/>
  <c r="AF182" i="11"/>
  <c r="AG182" i="11"/>
  <c r="AI182" i="11"/>
  <c r="AK182" i="11"/>
  <c r="AM182" i="11"/>
  <c r="AN182" i="11"/>
  <c r="AO182" i="11"/>
  <c r="AC183" i="11"/>
  <c r="AD183" i="11"/>
  <c r="AF183" i="11"/>
  <c r="AG183" i="11"/>
  <c r="AI183" i="11"/>
  <c r="AK183" i="11"/>
  <c r="AM183" i="11"/>
  <c r="AN183" i="11"/>
  <c r="AO183" i="11"/>
  <c r="AC184" i="11"/>
  <c r="AD184" i="11"/>
  <c r="AF184" i="11"/>
  <c r="AG184" i="11"/>
  <c r="AI184" i="11"/>
  <c r="AK184" i="11"/>
  <c r="AM184" i="11"/>
  <c r="AN184" i="11"/>
  <c r="AO184" i="11"/>
  <c r="AC185" i="11"/>
  <c r="AD185" i="11"/>
  <c r="AF185" i="11"/>
  <c r="AG185" i="11"/>
  <c r="AI185" i="11"/>
  <c r="AK185" i="11"/>
  <c r="AM185" i="11"/>
  <c r="AN185" i="11"/>
  <c r="AO185" i="11"/>
  <c r="AC186" i="11"/>
  <c r="AD186" i="11"/>
  <c r="AF186" i="11"/>
  <c r="AG186" i="11"/>
  <c r="AI186" i="11"/>
  <c r="AK186" i="11"/>
  <c r="AM186" i="11"/>
  <c r="AN186" i="11"/>
  <c r="AO186" i="11"/>
  <c r="AC187" i="11"/>
  <c r="AD187" i="11"/>
  <c r="AF187" i="11"/>
  <c r="AG187" i="11"/>
  <c r="AI187" i="11"/>
  <c r="AK187" i="11"/>
  <c r="AM187" i="11"/>
  <c r="AN187" i="11"/>
  <c r="AO187" i="11"/>
  <c r="AC188" i="11"/>
  <c r="AD188" i="11"/>
  <c r="AF188" i="11"/>
  <c r="AG188" i="11"/>
  <c r="AI188" i="11"/>
  <c r="AK188" i="11"/>
  <c r="AM188" i="11"/>
  <c r="AN188" i="11"/>
  <c r="AO188" i="11"/>
  <c r="AC189" i="11"/>
  <c r="AD189" i="11"/>
  <c r="AF189" i="11"/>
  <c r="AG189" i="11"/>
  <c r="AI189" i="11"/>
  <c r="AK189" i="11"/>
  <c r="AM189" i="11"/>
  <c r="AN189" i="11"/>
  <c r="AO189" i="11"/>
  <c r="AC190" i="11"/>
  <c r="AD190" i="11"/>
  <c r="AF190" i="11"/>
  <c r="AG190" i="11"/>
  <c r="AI190" i="11"/>
  <c r="AK190" i="11"/>
  <c r="AM190" i="11"/>
  <c r="AN190" i="11"/>
  <c r="AO190" i="11"/>
  <c r="AC191" i="11"/>
  <c r="AD191" i="11"/>
  <c r="AF191" i="11"/>
  <c r="AG191" i="11"/>
  <c r="AI191" i="11"/>
  <c r="AK191" i="11"/>
  <c r="AM191" i="11"/>
  <c r="AN191" i="11"/>
  <c r="AO191" i="11"/>
  <c r="AC192" i="11"/>
  <c r="AD192" i="11"/>
  <c r="AF192" i="11"/>
  <c r="AG192" i="11"/>
  <c r="AI192" i="11"/>
  <c r="AK192" i="11"/>
  <c r="AM192" i="11"/>
  <c r="AN192" i="11"/>
  <c r="AO192" i="11"/>
  <c r="AC193" i="11"/>
  <c r="AD193" i="11"/>
  <c r="AF193" i="11"/>
  <c r="AG193" i="11"/>
  <c r="AI193" i="11"/>
  <c r="AK193" i="11"/>
  <c r="AM193" i="11"/>
  <c r="AN193" i="11"/>
  <c r="AO193" i="11"/>
  <c r="AC194" i="11"/>
  <c r="AD194" i="11"/>
  <c r="AF194" i="11"/>
  <c r="AG194" i="11"/>
  <c r="AI194" i="11"/>
  <c r="AK194" i="11"/>
  <c r="AM194" i="11"/>
  <c r="AN194" i="11"/>
  <c r="AO194" i="11"/>
  <c r="AC195" i="11"/>
  <c r="AD195" i="11"/>
  <c r="AF195" i="11"/>
  <c r="AG195" i="11"/>
  <c r="AI195" i="11"/>
  <c r="AK195" i="11"/>
  <c r="AM195" i="11"/>
  <c r="AN195" i="11"/>
  <c r="AO195" i="11"/>
  <c r="AC196" i="11"/>
  <c r="AD196" i="11"/>
  <c r="AF196" i="11"/>
  <c r="AG196" i="11"/>
  <c r="AI196" i="11"/>
  <c r="AK196" i="11"/>
  <c r="AM196" i="11"/>
  <c r="AN196" i="11"/>
  <c r="AO196" i="11"/>
  <c r="AC197" i="11"/>
  <c r="AD197" i="11"/>
  <c r="AF197" i="11"/>
  <c r="AG197" i="11"/>
  <c r="AI197" i="11"/>
  <c r="AK197" i="11"/>
  <c r="AM197" i="11"/>
  <c r="AN197" i="11"/>
  <c r="AO197" i="11"/>
  <c r="AC198" i="11"/>
  <c r="AD198" i="11"/>
  <c r="AF198" i="11"/>
  <c r="AG198" i="11"/>
  <c r="AI198" i="11"/>
  <c r="AK198" i="11"/>
  <c r="AM198" i="11"/>
  <c r="AN198" i="11"/>
  <c r="AO198" i="11"/>
  <c r="AC199" i="11"/>
  <c r="AD199" i="11"/>
  <c r="AF199" i="11"/>
  <c r="AG199" i="11"/>
  <c r="AI199" i="11"/>
  <c r="AK199" i="11"/>
  <c r="AM199" i="11"/>
  <c r="AN199" i="11"/>
  <c r="AO199" i="11"/>
  <c r="AC200" i="11"/>
  <c r="AD200" i="11"/>
  <c r="AF200" i="11"/>
  <c r="AG200" i="11"/>
  <c r="AI200" i="11"/>
  <c r="AK200" i="11"/>
  <c r="AM200" i="11"/>
  <c r="AN200" i="11"/>
  <c r="AO200" i="11"/>
  <c r="AC201" i="11"/>
  <c r="AD201" i="11"/>
  <c r="AF201" i="11"/>
  <c r="AG201" i="11"/>
  <c r="AI201" i="11"/>
  <c r="AK201" i="11"/>
  <c r="AM201" i="11"/>
  <c r="AN201" i="11"/>
  <c r="AO201" i="11"/>
  <c r="AC202" i="11"/>
  <c r="AD202" i="11"/>
  <c r="AF202" i="11"/>
  <c r="AG202" i="11"/>
  <c r="AI202" i="11"/>
  <c r="AK202" i="11"/>
  <c r="AM202" i="11"/>
  <c r="AN202" i="11"/>
  <c r="AO202" i="11"/>
  <c r="AC203" i="11"/>
  <c r="AD203" i="11"/>
  <c r="AF203" i="11"/>
  <c r="AG203" i="11"/>
  <c r="AI203" i="11"/>
  <c r="AK203" i="11"/>
  <c r="AM203" i="11"/>
  <c r="AN203" i="11"/>
  <c r="AO203" i="11"/>
  <c r="AC204" i="11"/>
  <c r="AD204" i="11"/>
  <c r="AF204" i="11"/>
  <c r="AG204" i="11"/>
  <c r="AI204" i="11"/>
  <c r="AK204" i="11"/>
  <c r="AM204" i="11"/>
  <c r="AN204" i="11"/>
  <c r="AO204" i="11"/>
  <c r="AC205" i="11"/>
  <c r="AJ205" i="11" s="1"/>
  <c r="AD205" i="11"/>
  <c r="AF205" i="11"/>
  <c r="AG205" i="11"/>
  <c r="AI205" i="11"/>
  <c r="AK205" i="11"/>
  <c r="AM205" i="11"/>
  <c r="AN205" i="11"/>
  <c r="AO205" i="11"/>
  <c r="AC206" i="11"/>
  <c r="AD206" i="11"/>
  <c r="AF206" i="11"/>
  <c r="AG206" i="11"/>
  <c r="AI206" i="11"/>
  <c r="AK206" i="11"/>
  <c r="AM206" i="11"/>
  <c r="AN206" i="11"/>
  <c r="AO206" i="11"/>
  <c r="AC207" i="11"/>
  <c r="AD207" i="11"/>
  <c r="AF207" i="11"/>
  <c r="AG207" i="11"/>
  <c r="AI207" i="11"/>
  <c r="AK207" i="11"/>
  <c r="AM207" i="11"/>
  <c r="AN207" i="11"/>
  <c r="AO207" i="11"/>
  <c r="AC208" i="11"/>
  <c r="AD208" i="11"/>
  <c r="AF208" i="11"/>
  <c r="AG208" i="11"/>
  <c r="AI208" i="11"/>
  <c r="AK208" i="11"/>
  <c r="AM208" i="11"/>
  <c r="AN208" i="11"/>
  <c r="AO208" i="11"/>
  <c r="AC209" i="11"/>
  <c r="AD209" i="11"/>
  <c r="AF209" i="11"/>
  <c r="AG209" i="11"/>
  <c r="AI209" i="11"/>
  <c r="AK209" i="11"/>
  <c r="AM209" i="11"/>
  <c r="AN209" i="11"/>
  <c r="AO209" i="11"/>
  <c r="AC210" i="11"/>
  <c r="AD210" i="11"/>
  <c r="AE210" i="11" s="1"/>
  <c r="AF210" i="11"/>
  <c r="AG210" i="11"/>
  <c r="AI210" i="11"/>
  <c r="AK210" i="11"/>
  <c r="AM210" i="11"/>
  <c r="AN210" i="11"/>
  <c r="AO210" i="11"/>
  <c r="AC211" i="11"/>
  <c r="AD211" i="11"/>
  <c r="AF211" i="11"/>
  <c r="AG211" i="11"/>
  <c r="AI211" i="11"/>
  <c r="AK211" i="11"/>
  <c r="AM211" i="11"/>
  <c r="AN211" i="11"/>
  <c r="AO211" i="11"/>
  <c r="AC212" i="11"/>
  <c r="AD212" i="11"/>
  <c r="AF212" i="11"/>
  <c r="AG212" i="11"/>
  <c r="AI212" i="11"/>
  <c r="AK212" i="11"/>
  <c r="AM212" i="11"/>
  <c r="AN212" i="11"/>
  <c r="AO212" i="11"/>
  <c r="AC213" i="11"/>
  <c r="AD213" i="11"/>
  <c r="AF213" i="11"/>
  <c r="AG213" i="11"/>
  <c r="AI213" i="11"/>
  <c r="AK213" i="11"/>
  <c r="AM213" i="11"/>
  <c r="AN213" i="11"/>
  <c r="AO213" i="11"/>
  <c r="AC214" i="11"/>
  <c r="AD214" i="11"/>
  <c r="AF214" i="11"/>
  <c r="AG214" i="11"/>
  <c r="AI214" i="11"/>
  <c r="AK214" i="11"/>
  <c r="AM214" i="11"/>
  <c r="AN214" i="11"/>
  <c r="AO214" i="11"/>
  <c r="AC215" i="11"/>
  <c r="AD215" i="11"/>
  <c r="AF215" i="11"/>
  <c r="AG215" i="11"/>
  <c r="AI215" i="11"/>
  <c r="AK215" i="11"/>
  <c r="AM215" i="11"/>
  <c r="AN215" i="11"/>
  <c r="AO215" i="11"/>
  <c r="AC216" i="11"/>
  <c r="AD216" i="11"/>
  <c r="AF216" i="11"/>
  <c r="AG216" i="11"/>
  <c r="AI216" i="11"/>
  <c r="AK216" i="11"/>
  <c r="AM216" i="11"/>
  <c r="AN216" i="11"/>
  <c r="AO216" i="11"/>
  <c r="AC217" i="11"/>
  <c r="AD217" i="11"/>
  <c r="AF217" i="11"/>
  <c r="AG217" i="11"/>
  <c r="AI217" i="11"/>
  <c r="AK217" i="11"/>
  <c r="AM217" i="11"/>
  <c r="AN217" i="11"/>
  <c r="AO217" i="11"/>
  <c r="AC218" i="11"/>
  <c r="AD218" i="11"/>
  <c r="AF218" i="11"/>
  <c r="AG218" i="11"/>
  <c r="AI218" i="11"/>
  <c r="AK218" i="11"/>
  <c r="AM218" i="11"/>
  <c r="AN218" i="11"/>
  <c r="AO218" i="11"/>
  <c r="AC219" i="11"/>
  <c r="AD219" i="11"/>
  <c r="AF219" i="11"/>
  <c r="AG219" i="11"/>
  <c r="AI219" i="11"/>
  <c r="AK219" i="11"/>
  <c r="AM219" i="11"/>
  <c r="AN219" i="11"/>
  <c r="AO219" i="11"/>
  <c r="AC220" i="11"/>
  <c r="AD220" i="11"/>
  <c r="AF220" i="11"/>
  <c r="AG220" i="11"/>
  <c r="AI220" i="11"/>
  <c r="AK220" i="11"/>
  <c r="AM220" i="11"/>
  <c r="AN220" i="11"/>
  <c r="AO220" i="11"/>
  <c r="AC221" i="11"/>
  <c r="AD221" i="11"/>
  <c r="AF221" i="11"/>
  <c r="AG221" i="11"/>
  <c r="AI221" i="11"/>
  <c r="AK221" i="11"/>
  <c r="AM221" i="11"/>
  <c r="AN221" i="11"/>
  <c r="AO221" i="11"/>
  <c r="AC222" i="11"/>
  <c r="AD222" i="11"/>
  <c r="AF222" i="11"/>
  <c r="AG222" i="11"/>
  <c r="AI222" i="11"/>
  <c r="AK222" i="11"/>
  <c r="AM222" i="11"/>
  <c r="AN222" i="11"/>
  <c r="AO222" i="11"/>
  <c r="AC223" i="11"/>
  <c r="AD223" i="11"/>
  <c r="AF223" i="11"/>
  <c r="AG223" i="11"/>
  <c r="AI223" i="11"/>
  <c r="AK223" i="11"/>
  <c r="AM223" i="11"/>
  <c r="AN223" i="11"/>
  <c r="AO223" i="11"/>
  <c r="AC224" i="11"/>
  <c r="AD224" i="11"/>
  <c r="AF224" i="11"/>
  <c r="AG224" i="11"/>
  <c r="AI224" i="11"/>
  <c r="AK224" i="11"/>
  <c r="AM224" i="11"/>
  <c r="AN224" i="11"/>
  <c r="AO224" i="11"/>
  <c r="AC225" i="11"/>
  <c r="AD225" i="11"/>
  <c r="AF225" i="11"/>
  <c r="AG225" i="11"/>
  <c r="AI225" i="11"/>
  <c r="AK225" i="11"/>
  <c r="AM225" i="11"/>
  <c r="AN225" i="11"/>
  <c r="AO225" i="11"/>
  <c r="AC226" i="11"/>
  <c r="AD226" i="11"/>
  <c r="AF226" i="11"/>
  <c r="AG226" i="11"/>
  <c r="AI226" i="11"/>
  <c r="AK226" i="11"/>
  <c r="AM226" i="11"/>
  <c r="AN226" i="11"/>
  <c r="AO226" i="11"/>
  <c r="AC227" i="11"/>
  <c r="AD227" i="11"/>
  <c r="AF227" i="11"/>
  <c r="AG227" i="11"/>
  <c r="AI227" i="11"/>
  <c r="AK227" i="11"/>
  <c r="AM227" i="11"/>
  <c r="AN227" i="11"/>
  <c r="AO227" i="11"/>
  <c r="AC228" i="11"/>
  <c r="AD228" i="11"/>
  <c r="AF228" i="11"/>
  <c r="AG228" i="11"/>
  <c r="AI228" i="11"/>
  <c r="AK228" i="11"/>
  <c r="AM228" i="11"/>
  <c r="AN228" i="11"/>
  <c r="AO228" i="11"/>
  <c r="AC229" i="11"/>
  <c r="AD229" i="11"/>
  <c r="AF229" i="11"/>
  <c r="AG229" i="11"/>
  <c r="AI229" i="11"/>
  <c r="AK229" i="11"/>
  <c r="AM229" i="11"/>
  <c r="AN229" i="11"/>
  <c r="AO229" i="11"/>
  <c r="AC230" i="11"/>
  <c r="AD230" i="11"/>
  <c r="AF230" i="11"/>
  <c r="AG230" i="11"/>
  <c r="AI230" i="11"/>
  <c r="AK230" i="11"/>
  <c r="AM230" i="11"/>
  <c r="AN230" i="11"/>
  <c r="AP230" i="11" s="1"/>
  <c r="AO230" i="11"/>
  <c r="AC231" i="11"/>
  <c r="AD231" i="11"/>
  <c r="AF231" i="11"/>
  <c r="AG231" i="11"/>
  <c r="AI231" i="11"/>
  <c r="AK231" i="11"/>
  <c r="AM231" i="11"/>
  <c r="AN231" i="11"/>
  <c r="AO231" i="11"/>
  <c r="AC232" i="11"/>
  <c r="AD232" i="11"/>
  <c r="AF232" i="11"/>
  <c r="AG232" i="11"/>
  <c r="AI232" i="11"/>
  <c r="AK232" i="11"/>
  <c r="AM232" i="11"/>
  <c r="AN232" i="11"/>
  <c r="AO232" i="11"/>
  <c r="AC233" i="11"/>
  <c r="AD233" i="11"/>
  <c r="AF233" i="11"/>
  <c r="AG233" i="11"/>
  <c r="AI233" i="11"/>
  <c r="AK233" i="11"/>
  <c r="AM233" i="11"/>
  <c r="AN233" i="11"/>
  <c r="AO233" i="11"/>
  <c r="AC234" i="11"/>
  <c r="AD234" i="11"/>
  <c r="AF234" i="11"/>
  <c r="AG234" i="11"/>
  <c r="AI234" i="11"/>
  <c r="AK234" i="11"/>
  <c r="AM234" i="11"/>
  <c r="AN234" i="11"/>
  <c r="AO234" i="11"/>
  <c r="AC235" i="11"/>
  <c r="AD235" i="11"/>
  <c r="AF235" i="11"/>
  <c r="AG235" i="11"/>
  <c r="AI235" i="11"/>
  <c r="AK235" i="11"/>
  <c r="AM235" i="11"/>
  <c r="AN235" i="11"/>
  <c r="AO235" i="11"/>
  <c r="AC236" i="11"/>
  <c r="AD236" i="11"/>
  <c r="AF236" i="11"/>
  <c r="AG236" i="11"/>
  <c r="AI236" i="11"/>
  <c r="AK236" i="11"/>
  <c r="AM236" i="11"/>
  <c r="AN236" i="11"/>
  <c r="AO236" i="11"/>
  <c r="AC237" i="11"/>
  <c r="AD237" i="11"/>
  <c r="AF237" i="11"/>
  <c r="AG237" i="11"/>
  <c r="AI237" i="11"/>
  <c r="AK237" i="11"/>
  <c r="AM237" i="11"/>
  <c r="AN237" i="11"/>
  <c r="AO237" i="11"/>
  <c r="AC238" i="11"/>
  <c r="AD238" i="11"/>
  <c r="AF238" i="11"/>
  <c r="AG238" i="11"/>
  <c r="AI238" i="11"/>
  <c r="AK238" i="11"/>
  <c r="AM238" i="11"/>
  <c r="AN238" i="11"/>
  <c r="AO238" i="11"/>
  <c r="AC239" i="11"/>
  <c r="AD239" i="11"/>
  <c r="AF239" i="11"/>
  <c r="AG239" i="11"/>
  <c r="AI239" i="11"/>
  <c r="AK239" i="11"/>
  <c r="AM239" i="11"/>
  <c r="AN239" i="11"/>
  <c r="AO239" i="11"/>
  <c r="AC240" i="11"/>
  <c r="AD240" i="11"/>
  <c r="AF240" i="11"/>
  <c r="AG240" i="11"/>
  <c r="AI240" i="11"/>
  <c r="AK240" i="11"/>
  <c r="AM240" i="11"/>
  <c r="AN240" i="11"/>
  <c r="AO240" i="11"/>
  <c r="AC241" i="11"/>
  <c r="AD241" i="11"/>
  <c r="AF241" i="11"/>
  <c r="AG241" i="11"/>
  <c r="AI241" i="11"/>
  <c r="AK241" i="11"/>
  <c r="AM241" i="11"/>
  <c r="AN241" i="11"/>
  <c r="AO241" i="11"/>
  <c r="AC242" i="11"/>
  <c r="AD242" i="11"/>
  <c r="AF242" i="11"/>
  <c r="AG242" i="11"/>
  <c r="AI242" i="11"/>
  <c r="AK242" i="11"/>
  <c r="AM242" i="11"/>
  <c r="AN242" i="11"/>
  <c r="AP242" i="11" s="1"/>
  <c r="AO242" i="11"/>
  <c r="AC243" i="11"/>
  <c r="AD243" i="11"/>
  <c r="AF243" i="11"/>
  <c r="AG243" i="11"/>
  <c r="AI243" i="11"/>
  <c r="AK243" i="11"/>
  <c r="AM243" i="11"/>
  <c r="AN243" i="11"/>
  <c r="AO243" i="11"/>
  <c r="AP243" i="11" s="1"/>
  <c r="AC244" i="11"/>
  <c r="AD244" i="11"/>
  <c r="AF244" i="11"/>
  <c r="AG244" i="11"/>
  <c r="AI244" i="11"/>
  <c r="AK244" i="11"/>
  <c r="AM244" i="11"/>
  <c r="AN244" i="11"/>
  <c r="AO244" i="11"/>
  <c r="AC245" i="11"/>
  <c r="AD245" i="11"/>
  <c r="AF245" i="11"/>
  <c r="AG245" i="11"/>
  <c r="AI245" i="11"/>
  <c r="AK245" i="11"/>
  <c r="AM245" i="11"/>
  <c r="AN245" i="11"/>
  <c r="AO245" i="11"/>
  <c r="AC246" i="11"/>
  <c r="AD246" i="11"/>
  <c r="AF246" i="11"/>
  <c r="AG246" i="11"/>
  <c r="AI246" i="11"/>
  <c r="AK246" i="11"/>
  <c r="AM246" i="11"/>
  <c r="AN246" i="11"/>
  <c r="AO246" i="11"/>
  <c r="AC247" i="11"/>
  <c r="AD247" i="11"/>
  <c r="AF247" i="11"/>
  <c r="AG247" i="11"/>
  <c r="AI247" i="11"/>
  <c r="AK247" i="11"/>
  <c r="AM247" i="11"/>
  <c r="AN247" i="11"/>
  <c r="AO247" i="11"/>
  <c r="AP247" i="11" s="1"/>
  <c r="AC248" i="11"/>
  <c r="AD248" i="11"/>
  <c r="AF248" i="11"/>
  <c r="AG248" i="11"/>
  <c r="AI248" i="11"/>
  <c r="AK248" i="11"/>
  <c r="AM248" i="11"/>
  <c r="AN248" i="11"/>
  <c r="AO248" i="11"/>
  <c r="AC249" i="11"/>
  <c r="AD249" i="11"/>
  <c r="AF249" i="11"/>
  <c r="AG249" i="11"/>
  <c r="AI249" i="11"/>
  <c r="AK249" i="11"/>
  <c r="AM249" i="11"/>
  <c r="AN249" i="11"/>
  <c r="AO249" i="11"/>
  <c r="AC250" i="11"/>
  <c r="AD250" i="11"/>
  <c r="AF250" i="11"/>
  <c r="AG250" i="11"/>
  <c r="AI250" i="11"/>
  <c r="AK250" i="11"/>
  <c r="AM250" i="11"/>
  <c r="AN250" i="11"/>
  <c r="AO250" i="11"/>
  <c r="AC251" i="11"/>
  <c r="AD251" i="11"/>
  <c r="AF251" i="11"/>
  <c r="AG251" i="11"/>
  <c r="AI251" i="11"/>
  <c r="AK251" i="11"/>
  <c r="AM251" i="11"/>
  <c r="AN251" i="11"/>
  <c r="AO251" i="11"/>
  <c r="AP251" i="11" s="1"/>
  <c r="AC252" i="11"/>
  <c r="AD252" i="11"/>
  <c r="AF252" i="11"/>
  <c r="AG252" i="11"/>
  <c r="AI252" i="11"/>
  <c r="AK252" i="11"/>
  <c r="AM252" i="11"/>
  <c r="AN252" i="11"/>
  <c r="AO252" i="11"/>
  <c r="AC253" i="11"/>
  <c r="AD253" i="11"/>
  <c r="AF253" i="11"/>
  <c r="AG253" i="11"/>
  <c r="AI253" i="11"/>
  <c r="AK253" i="11"/>
  <c r="AM253" i="11"/>
  <c r="AN253" i="11"/>
  <c r="AO253" i="11"/>
  <c r="AC254" i="11"/>
  <c r="AD254" i="11"/>
  <c r="AF254" i="11"/>
  <c r="AG254" i="11"/>
  <c r="AI254" i="11"/>
  <c r="AK254" i="11"/>
  <c r="AM254" i="11"/>
  <c r="AN254" i="11"/>
  <c r="AO254" i="11"/>
  <c r="AC255" i="11"/>
  <c r="AD255" i="11"/>
  <c r="AF255" i="11"/>
  <c r="AG255" i="11"/>
  <c r="AI255" i="11"/>
  <c r="AK255" i="11"/>
  <c r="AM255" i="11"/>
  <c r="AN255" i="11"/>
  <c r="AO255" i="11"/>
  <c r="AP255" i="11" s="1"/>
  <c r="AC256" i="11"/>
  <c r="AD256" i="11"/>
  <c r="AF256" i="11"/>
  <c r="AG256" i="11"/>
  <c r="AI256" i="11"/>
  <c r="AK256" i="11"/>
  <c r="AM256" i="11"/>
  <c r="AN256" i="11"/>
  <c r="AO256" i="11"/>
  <c r="AC257" i="11"/>
  <c r="AJ257" i="11" s="1"/>
  <c r="AD257" i="11"/>
  <c r="AF257" i="11"/>
  <c r="AG257" i="11"/>
  <c r="AI257" i="11"/>
  <c r="AK257" i="11"/>
  <c r="AM257" i="11"/>
  <c r="AN257" i="11"/>
  <c r="AO257" i="11"/>
  <c r="AC258" i="11"/>
  <c r="AD258" i="11"/>
  <c r="AF258" i="11"/>
  <c r="AG258" i="11"/>
  <c r="AI258" i="11"/>
  <c r="AK258" i="11"/>
  <c r="AM258" i="11"/>
  <c r="AN258" i="11"/>
  <c r="AO258" i="11"/>
  <c r="AC259" i="11"/>
  <c r="AD259" i="11"/>
  <c r="AF259" i="11"/>
  <c r="AG259" i="11"/>
  <c r="AI259" i="11"/>
  <c r="AK259" i="11"/>
  <c r="AM259" i="11"/>
  <c r="AN259" i="11"/>
  <c r="AO259" i="11"/>
  <c r="AP259" i="11" s="1"/>
  <c r="AC260" i="11"/>
  <c r="AD260" i="11"/>
  <c r="AF260" i="11"/>
  <c r="AG260" i="11"/>
  <c r="AI260" i="11"/>
  <c r="AK260" i="11"/>
  <c r="AM260" i="11"/>
  <c r="AN260" i="11"/>
  <c r="AO260" i="11"/>
  <c r="AC261" i="11"/>
  <c r="AD261" i="11"/>
  <c r="AF261" i="11"/>
  <c r="AG261" i="11"/>
  <c r="AI261" i="11"/>
  <c r="AK261" i="11"/>
  <c r="AM261" i="11"/>
  <c r="AN261" i="11"/>
  <c r="AO261" i="11"/>
  <c r="AC262" i="11"/>
  <c r="AD262" i="11"/>
  <c r="AF262" i="11"/>
  <c r="AG262" i="11"/>
  <c r="AI262" i="11"/>
  <c r="AK262" i="11"/>
  <c r="AM262" i="11"/>
  <c r="AN262" i="11"/>
  <c r="AO262" i="11"/>
  <c r="AC263" i="11"/>
  <c r="AD263" i="11"/>
  <c r="AF263" i="11"/>
  <c r="AG263" i="11"/>
  <c r="AI263" i="11"/>
  <c r="AK263" i="11"/>
  <c r="AM263" i="11"/>
  <c r="AN263" i="11"/>
  <c r="AO263" i="11"/>
  <c r="AP263" i="11" s="1"/>
  <c r="AC264" i="11"/>
  <c r="AD264" i="11"/>
  <c r="AF264" i="11"/>
  <c r="AG264" i="11"/>
  <c r="AI264" i="11"/>
  <c r="AK264" i="11"/>
  <c r="AM264" i="11"/>
  <c r="AN264" i="11"/>
  <c r="AO264" i="11"/>
  <c r="AC265" i="11"/>
  <c r="AD265" i="11"/>
  <c r="AF265" i="11"/>
  <c r="AG265" i="11"/>
  <c r="AI265" i="11"/>
  <c r="AK265" i="11"/>
  <c r="AM265" i="11"/>
  <c r="AN265" i="11"/>
  <c r="AO265" i="11"/>
  <c r="AC266" i="11"/>
  <c r="AD266" i="11"/>
  <c r="AF266" i="11"/>
  <c r="AG266" i="11"/>
  <c r="AI266" i="11"/>
  <c r="AK266" i="11"/>
  <c r="AM266" i="11"/>
  <c r="AN266" i="11"/>
  <c r="AO266" i="11"/>
  <c r="AC267" i="11"/>
  <c r="AD267" i="11"/>
  <c r="AF267" i="11"/>
  <c r="AG267" i="11"/>
  <c r="AI267" i="11"/>
  <c r="AK267" i="11"/>
  <c r="AM267" i="11"/>
  <c r="AN267" i="11"/>
  <c r="AO267" i="11"/>
  <c r="AP267" i="11" s="1"/>
  <c r="AC268" i="11"/>
  <c r="AD268" i="11"/>
  <c r="AF268" i="11"/>
  <c r="AG268" i="11"/>
  <c r="AI268" i="11"/>
  <c r="AK268" i="11"/>
  <c r="AM268" i="11"/>
  <c r="AN268" i="11"/>
  <c r="AO268" i="11"/>
  <c r="AC269" i="11"/>
  <c r="AD269" i="11"/>
  <c r="AF269" i="11"/>
  <c r="AG269" i="11"/>
  <c r="AI269" i="11"/>
  <c r="AK269" i="11"/>
  <c r="AM269" i="11"/>
  <c r="AN269" i="11"/>
  <c r="AO269" i="11"/>
  <c r="AC270" i="11"/>
  <c r="AD270" i="11"/>
  <c r="AF270" i="11"/>
  <c r="AG270" i="11"/>
  <c r="AI270" i="11"/>
  <c r="AK270" i="11"/>
  <c r="AM270" i="11"/>
  <c r="AN270" i="11"/>
  <c r="AO270" i="11"/>
  <c r="AD20" i="11"/>
  <c r="AF20" i="11"/>
  <c r="AG20" i="11"/>
  <c r="AI20" i="11"/>
  <c r="AK20" i="11"/>
  <c r="AM20" i="11"/>
  <c r="AN20" i="11"/>
  <c r="AP20" i="11" s="1"/>
  <c r="AO20" i="11"/>
  <c r="M271" i="11"/>
  <c r="N271" i="11"/>
  <c r="O271" i="11"/>
  <c r="P271" i="11"/>
  <c r="Q271" i="11"/>
  <c r="R271" i="11"/>
  <c r="S271" i="11"/>
  <c r="T271" i="11"/>
  <c r="U271" i="11"/>
  <c r="V271" i="11"/>
  <c r="W271" i="11"/>
  <c r="X271" i="11"/>
  <c r="Y271" i="11"/>
  <c r="Z271" i="11"/>
  <c r="AA271" i="11"/>
  <c r="C271" i="11"/>
  <c r="D271" i="11"/>
  <c r="E271" i="11"/>
  <c r="F271" i="11"/>
  <c r="G271" i="11"/>
  <c r="H271" i="11"/>
  <c r="I26" i="12" s="1"/>
  <c r="I271" i="11"/>
  <c r="J271" i="11"/>
  <c r="K271" i="11"/>
  <c r="L271" i="11"/>
  <c r="H23" i="12"/>
  <c r="AE189" i="11"/>
  <c r="AP170" i="11"/>
  <c r="AE205" i="11"/>
  <c r="AP258" i="11"/>
  <c r="AP226" i="11"/>
  <c r="AE265" i="11"/>
  <c r="AP182" i="11"/>
  <c r="AP110" i="11"/>
  <c r="AH230" i="11"/>
  <c r="AP122" i="11"/>
  <c r="AJ141" i="11"/>
  <c r="AP126" i="11"/>
  <c r="H22" i="12"/>
  <c r="H17" i="12"/>
  <c r="H16" i="12"/>
  <c r="H9" i="12"/>
  <c r="H8" i="12"/>
  <c r="H7" i="12"/>
  <c r="H6" i="12"/>
  <c r="H5" i="12"/>
  <c r="Z284" i="11"/>
  <c r="Z285" i="11"/>
  <c r="Z283"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AH20" i="11" l="1"/>
  <c r="AJ258" i="11"/>
  <c r="AE270" i="11"/>
  <c r="AH265" i="11"/>
  <c r="AE264" i="11"/>
  <c r="AH261" i="11"/>
  <c r="AE256" i="11"/>
  <c r="AP253" i="11"/>
  <c r="AH253" i="11"/>
  <c r="AH251" i="11"/>
  <c r="AP245" i="11"/>
  <c r="AH245" i="11"/>
  <c r="AH243" i="11"/>
  <c r="AE240" i="11"/>
  <c r="AP237" i="11"/>
  <c r="AH235" i="11"/>
  <c r="AL233" i="11"/>
  <c r="AL229" i="11"/>
  <c r="AE228" i="11"/>
  <c r="AL225" i="11"/>
  <c r="AE224" i="11"/>
  <c r="AJ221" i="11"/>
  <c r="AP217" i="11"/>
  <c r="AL217" i="11"/>
  <c r="AJ213" i="11"/>
  <c r="AH209" i="11"/>
  <c r="AH205" i="11"/>
  <c r="AE204" i="11"/>
  <c r="AL201" i="11"/>
  <c r="AE196" i="11"/>
  <c r="AP189" i="11"/>
  <c r="AJ181" i="11"/>
  <c r="AE180" i="11"/>
  <c r="AE176" i="11"/>
  <c r="AP173" i="11"/>
  <c r="AJ173" i="11"/>
  <c r="AE168" i="11"/>
  <c r="AP166" i="11"/>
  <c r="AE165" i="11"/>
  <c r="AJ157" i="11"/>
  <c r="AE152" i="11"/>
  <c r="AE141" i="11"/>
  <c r="AH129" i="11"/>
  <c r="AP125" i="11"/>
  <c r="AE124" i="11"/>
  <c r="AL121" i="11"/>
  <c r="AE120" i="11"/>
  <c r="AP114" i="11"/>
  <c r="AL113" i="11"/>
  <c r="AH109" i="11"/>
  <c r="AJ105" i="11"/>
  <c r="AE104" i="11"/>
  <c r="AE100" i="11"/>
  <c r="AL97" i="11"/>
  <c r="AH93" i="11"/>
  <c r="AJ89" i="11"/>
  <c r="AE88" i="11"/>
  <c r="AP81" i="11"/>
  <c r="AE24" i="11"/>
  <c r="AJ189" i="11"/>
  <c r="AL189" i="11"/>
  <c r="AH145" i="11"/>
  <c r="AL145" i="11"/>
  <c r="AL173" i="11"/>
  <c r="AJ241" i="11"/>
  <c r="AL195" i="11"/>
  <c r="AP268" i="11"/>
  <c r="AH267" i="11"/>
  <c r="AP264" i="11"/>
  <c r="AH264" i="11"/>
  <c r="AP260" i="11"/>
  <c r="AH259" i="11"/>
  <c r="AP256" i="11"/>
  <c r="AP252" i="11"/>
  <c r="AP248" i="11"/>
  <c r="AP244" i="11"/>
  <c r="AP240" i="11"/>
  <c r="AP239" i="11"/>
  <c r="AH238" i="11"/>
  <c r="AP236" i="11"/>
  <c r="AL236" i="11"/>
  <c r="AP235" i="11"/>
  <c r="AP232" i="11"/>
  <c r="AP231" i="11"/>
  <c r="AP228" i="11"/>
  <c r="AP227" i="11"/>
  <c r="AL227" i="11"/>
  <c r="AJ226" i="11"/>
  <c r="AP224" i="11"/>
  <c r="AP223" i="11"/>
  <c r="AP220" i="11"/>
  <c r="AP219" i="11"/>
  <c r="AP216" i="11"/>
  <c r="AH216" i="11"/>
  <c r="AP215" i="11"/>
  <c r="AP212" i="11"/>
  <c r="AP211" i="11"/>
  <c r="AP208" i="11"/>
  <c r="AP207" i="11"/>
  <c r="AP204" i="11"/>
  <c r="AP203" i="11"/>
  <c r="AP200" i="11"/>
  <c r="AP199" i="11"/>
  <c r="AE199" i="11"/>
  <c r="AP196" i="11"/>
  <c r="AP195" i="11"/>
  <c r="AE194" i="11"/>
  <c r="AP192" i="11"/>
  <c r="AP191" i="11"/>
  <c r="AP188" i="11"/>
  <c r="AP187" i="11"/>
  <c r="AP184" i="11"/>
  <c r="AH184" i="11"/>
  <c r="AP183" i="11"/>
  <c r="AH183" i="11"/>
  <c r="AP180" i="11"/>
  <c r="AP179" i="11"/>
  <c r="AE178" i="11"/>
  <c r="AP176" i="11"/>
  <c r="AH176" i="11"/>
  <c r="AP175" i="11"/>
  <c r="AP172" i="11"/>
  <c r="AP171" i="11"/>
  <c r="AE171" i="11"/>
  <c r="AE170" i="11"/>
  <c r="AJ149" i="11"/>
  <c r="AH139" i="11"/>
  <c r="AJ133" i="11"/>
  <c r="AP270" i="11"/>
  <c r="AP269" i="11"/>
  <c r="AE268" i="11"/>
  <c r="AP266" i="11"/>
  <c r="AP265" i="11"/>
  <c r="AP262" i="11"/>
  <c r="AP261" i="11"/>
  <c r="AE260" i="11"/>
  <c r="AP257" i="11"/>
  <c r="AP254" i="11"/>
  <c r="AE252" i="11"/>
  <c r="AP250" i="11"/>
  <c r="AP249" i="11"/>
  <c r="AE249" i="11"/>
  <c r="AE248" i="11"/>
  <c r="AP246" i="11"/>
  <c r="AE244" i="11"/>
  <c r="AP241" i="11"/>
  <c r="AP238" i="11"/>
  <c r="AH237" i="11"/>
  <c r="AE236" i="11"/>
  <c r="AP234" i="11"/>
  <c r="AP233" i="11"/>
  <c r="AE232" i="11"/>
  <c r="AP229" i="11"/>
  <c r="AJ229" i="11"/>
  <c r="AP225" i="11"/>
  <c r="AP222" i="11"/>
  <c r="AP221" i="11"/>
  <c r="AE220" i="11"/>
  <c r="AP218" i="11"/>
  <c r="AE216" i="11"/>
  <c r="AP214" i="11"/>
  <c r="AP213" i="11"/>
  <c r="AE212" i="11"/>
  <c r="AP210" i="11"/>
  <c r="AP209" i="11"/>
  <c r="AL209" i="11"/>
  <c r="AE208" i="11"/>
  <c r="AP206" i="11"/>
  <c r="AP205" i="11"/>
  <c r="AL205" i="11"/>
  <c r="AP202" i="11"/>
  <c r="AP201" i="11"/>
  <c r="AE200" i="11"/>
  <c r="AP198" i="11"/>
  <c r="AP197" i="11"/>
  <c r="AJ197" i="11"/>
  <c r="AP194" i="11"/>
  <c r="AP193" i="11"/>
  <c r="AE192" i="11"/>
  <c r="AP190" i="11"/>
  <c r="AH189" i="11"/>
  <c r="AE188" i="11"/>
  <c r="AP186" i="11"/>
  <c r="AP185" i="11"/>
  <c r="AE184" i="11"/>
  <c r="AP181" i="11"/>
  <c r="AP178" i="11"/>
  <c r="AP177" i="11"/>
  <c r="AP174" i="11"/>
  <c r="AE172" i="11"/>
  <c r="AP169" i="11"/>
  <c r="AE84" i="11"/>
  <c r="AE68" i="11"/>
  <c r="AJ84" i="11"/>
  <c r="AJ77" i="11"/>
  <c r="AP73" i="11"/>
  <c r="AE72" i="11"/>
  <c r="AL69" i="11"/>
  <c r="AL179" i="11"/>
  <c r="AL181" i="11"/>
  <c r="AE25" i="11"/>
  <c r="AL165" i="11"/>
  <c r="AP168" i="11"/>
  <c r="AH168" i="11"/>
  <c r="AP167" i="11"/>
  <c r="AP164" i="11"/>
  <c r="AP163" i="11"/>
  <c r="AL163" i="11"/>
  <c r="AP160" i="11"/>
  <c r="AL160" i="11"/>
  <c r="AP159" i="11"/>
  <c r="AP156" i="11"/>
  <c r="AP155" i="11"/>
  <c r="AL155" i="11"/>
  <c r="AP152" i="11"/>
  <c r="AH152" i="11"/>
  <c r="AP151" i="11"/>
  <c r="AP148" i="11"/>
  <c r="AH148" i="11"/>
  <c r="AP147" i="11"/>
  <c r="AP144" i="11"/>
  <c r="AP143" i="11"/>
  <c r="AP140" i="11"/>
  <c r="AP139" i="11"/>
  <c r="AP136" i="11"/>
  <c r="AJ136" i="11"/>
  <c r="AP135" i="11"/>
  <c r="AH135" i="11"/>
  <c r="AP132" i="11"/>
  <c r="AP131" i="11"/>
  <c r="AP128" i="11"/>
  <c r="AP127" i="11"/>
  <c r="AP123" i="11"/>
  <c r="AP119" i="11"/>
  <c r="AP115" i="11"/>
  <c r="AP111" i="11"/>
  <c r="AE110" i="11"/>
  <c r="AP107" i="11"/>
  <c r="AP103" i="11"/>
  <c r="AE102" i="11"/>
  <c r="AP99" i="11"/>
  <c r="AP95" i="11"/>
  <c r="AP91" i="11"/>
  <c r="AP87" i="11"/>
  <c r="AL149" i="11"/>
  <c r="AP165" i="11"/>
  <c r="AH165" i="11"/>
  <c r="AE164" i="11"/>
  <c r="AP162" i="11"/>
  <c r="AP161" i="11"/>
  <c r="AE160" i="11"/>
  <c r="AP158" i="11"/>
  <c r="AP157" i="11"/>
  <c r="AE156" i="11"/>
  <c r="AP154" i="11"/>
  <c r="AP153" i="11"/>
  <c r="AP149" i="11"/>
  <c r="AE148" i="11"/>
  <c r="AP145" i="11"/>
  <c r="AE144" i="11"/>
  <c r="AP142" i="11"/>
  <c r="AP141" i="11"/>
  <c r="AE140" i="11"/>
  <c r="AP138" i="11"/>
  <c r="AP137" i="11"/>
  <c r="AP134" i="11"/>
  <c r="AP133" i="11"/>
  <c r="AH133" i="11"/>
  <c r="AE132" i="11"/>
  <c r="AP130" i="11"/>
  <c r="AP129" i="11"/>
  <c r="AE128" i="11"/>
  <c r="AP118" i="11"/>
  <c r="AP106" i="11"/>
  <c r="AP102" i="11"/>
  <c r="AE101" i="11"/>
  <c r="AP98" i="11"/>
  <c r="AP94" i="11"/>
  <c r="AP90" i="11"/>
  <c r="AP86" i="11"/>
  <c r="AJ61" i="11"/>
  <c r="AP57" i="11"/>
  <c r="AH57" i="11"/>
  <c r="AE56" i="11"/>
  <c r="AE52" i="11"/>
  <c r="AP41" i="11"/>
  <c r="AH41" i="11"/>
  <c r="AE40" i="11"/>
  <c r="AJ37" i="11"/>
  <c r="AE36" i="11"/>
  <c r="AP29" i="11"/>
  <c r="AL127" i="11"/>
  <c r="AP124" i="11"/>
  <c r="AP112" i="11"/>
  <c r="AP104" i="11"/>
  <c r="AP100" i="11"/>
  <c r="AP96" i="11"/>
  <c r="AP88" i="11"/>
  <c r="AL110" i="11"/>
  <c r="AP82" i="11"/>
  <c r="AE62" i="11"/>
  <c r="AE53" i="11"/>
  <c r="AE49" i="11"/>
  <c r="AE45" i="11"/>
  <c r="AP21" i="11"/>
  <c r="AP120" i="11"/>
  <c r="AL120" i="11"/>
  <c r="AP116" i="11"/>
  <c r="AP108" i="11"/>
  <c r="AP92" i="11"/>
  <c r="AL86" i="11"/>
  <c r="AP121" i="11"/>
  <c r="AH121" i="11"/>
  <c r="AP117" i="11"/>
  <c r="AH117" i="11"/>
  <c r="AE116" i="11"/>
  <c r="AP113" i="11"/>
  <c r="AH113" i="11"/>
  <c r="AE112" i="11"/>
  <c r="AH110" i="11"/>
  <c r="AP109" i="11"/>
  <c r="AE108" i="11"/>
  <c r="AP105" i="11"/>
  <c r="AP101" i="11"/>
  <c r="AP97" i="11"/>
  <c r="AE96" i="11"/>
  <c r="AL94" i="11"/>
  <c r="AP93" i="11"/>
  <c r="AE92" i="11"/>
  <c r="AP89" i="11"/>
  <c r="AP85" i="11"/>
  <c r="AL53" i="11"/>
  <c r="AJ53" i="11"/>
  <c r="AP83" i="11"/>
  <c r="AP79" i="11"/>
  <c r="AE78" i="11"/>
  <c r="AP75" i="11"/>
  <c r="AE74" i="11"/>
  <c r="AP71" i="11"/>
  <c r="AE70" i="11"/>
  <c r="AP67" i="11"/>
  <c r="AE66" i="11"/>
  <c r="AP63" i="11"/>
  <c r="AP59" i="11"/>
  <c r="AP55" i="11"/>
  <c r="AE54" i="11"/>
  <c r="AP51" i="11"/>
  <c r="AE50" i="11"/>
  <c r="AP47" i="11"/>
  <c r="AE46" i="11"/>
  <c r="AP43" i="11"/>
  <c r="AP39" i="11"/>
  <c r="AE38" i="11"/>
  <c r="AP35" i="11"/>
  <c r="AL32" i="11"/>
  <c r="AP31" i="11"/>
  <c r="AE30" i="11"/>
  <c r="AP27" i="11"/>
  <c r="AP23" i="11"/>
  <c r="AE80" i="11"/>
  <c r="AE77" i="11"/>
  <c r="AE76" i="11"/>
  <c r="AE69" i="11"/>
  <c r="AE64" i="11"/>
  <c r="AE60" i="11"/>
  <c r="AE48" i="11"/>
  <c r="AP84" i="11"/>
  <c r="AP80" i="11"/>
  <c r="AP76" i="11"/>
  <c r="AP72" i="11"/>
  <c r="AP68" i="11"/>
  <c r="AP64" i="11"/>
  <c r="AP60" i="11"/>
  <c r="AP56" i="11"/>
  <c r="AP52" i="11"/>
  <c r="AP48" i="11"/>
  <c r="AP44" i="11"/>
  <c r="AP40" i="11"/>
  <c r="AP36" i="11"/>
  <c r="AP78" i="11"/>
  <c r="AP74" i="11"/>
  <c r="AP70" i="11"/>
  <c r="AP66" i="11"/>
  <c r="AP62" i="11"/>
  <c r="AP58" i="11"/>
  <c r="AP54" i="11"/>
  <c r="AP50" i="11"/>
  <c r="AP42" i="11"/>
  <c r="AP34" i="11"/>
  <c r="AP30" i="11"/>
  <c r="AP26" i="11"/>
  <c r="AP22" i="11"/>
  <c r="AL37" i="11"/>
  <c r="AH77" i="11"/>
  <c r="AJ69" i="11"/>
  <c r="AH69" i="11"/>
  <c r="AP77" i="11"/>
  <c r="AP69" i="11"/>
  <c r="AP65" i="11"/>
  <c r="AJ65" i="11"/>
  <c r="AP61" i="11"/>
  <c r="AL61" i="11"/>
  <c r="AP53" i="11"/>
  <c r="AH53" i="11"/>
  <c r="AP49" i="11"/>
  <c r="AJ49" i="11"/>
  <c r="AP37" i="11"/>
  <c r="AP25" i="11"/>
  <c r="AJ83" i="11"/>
  <c r="AJ79" i="11"/>
  <c r="AJ75" i="11"/>
  <c r="AH71" i="11"/>
  <c r="AJ67" i="11"/>
  <c r="AJ59" i="11"/>
  <c r="AJ55" i="11"/>
  <c r="AJ51" i="11"/>
  <c r="AJ71" i="11"/>
  <c r="AJ29" i="11"/>
  <c r="AP46" i="11"/>
  <c r="AP45" i="11"/>
  <c r="AL41" i="11"/>
  <c r="AP38" i="11"/>
  <c r="AP33" i="11"/>
  <c r="AJ33" i="11"/>
  <c r="AP32" i="11"/>
  <c r="AP28" i="11"/>
  <c r="AH45" i="11"/>
  <c r="AJ45" i="11"/>
  <c r="AE44" i="11"/>
  <c r="AJ43" i="11"/>
  <c r="AJ39" i="11"/>
  <c r="AE37" i="11"/>
  <c r="AJ35" i="11"/>
  <c r="AL29" i="11"/>
  <c r="AJ27" i="11"/>
  <c r="AJ25" i="11"/>
  <c r="AL25" i="11"/>
  <c r="AJ23" i="11"/>
  <c r="AE28" i="11"/>
  <c r="AE22" i="11"/>
  <c r="AJ263" i="11"/>
  <c r="AJ255" i="11"/>
  <c r="AJ247" i="11"/>
  <c r="AJ239" i="11"/>
  <c r="AE147" i="11"/>
  <c r="AH147" i="11"/>
  <c r="AJ131" i="11"/>
  <c r="AL130" i="11"/>
  <c r="AL118" i="11"/>
  <c r="AE118" i="11"/>
  <c r="AJ165" i="11"/>
  <c r="AJ249" i="11"/>
  <c r="AL244" i="11"/>
  <c r="AG272" i="11"/>
  <c r="AE269" i="11"/>
  <c r="AH269" i="11"/>
  <c r="AJ269" i="11"/>
  <c r="AL269" i="11"/>
  <c r="AL265" i="11"/>
  <c r="AJ265" i="11"/>
  <c r="AE261" i="11"/>
  <c r="AL261" i="11"/>
  <c r="AJ261" i="11"/>
  <c r="AL257" i="11"/>
  <c r="AH257" i="11"/>
  <c r="AE257" i="11"/>
  <c r="AE253" i="11"/>
  <c r="AL253" i="11"/>
  <c r="AJ253" i="11"/>
  <c r="AL249" i="11"/>
  <c r="AH249" i="11"/>
  <c r="AE245" i="11"/>
  <c r="AL245" i="11"/>
  <c r="AJ245" i="11"/>
  <c r="AL241" i="11"/>
  <c r="AE241" i="11"/>
  <c r="AH241" i="11"/>
  <c r="AL237" i="11"/>
  <c r="AE237" i="11"/>
  <c r="AJ237" i="11"/>
  <c r="AE233" i="11"/>
  <c r="AJ233" i="11"/>
  <c r="AH233" i="11"/>
  <c r="AH229" i="11"/>
  <c r="AE229" i="11"/>
  <c r="AJ228" i="11"/>
  <c r="AE225" i="11"/>
  <c r="AJ225" i="11"/>
  <c r="AH225" i="11"/>
  <c r="AL221" i="11"/>
  <c r="AE221" i="11"/>
  <c r="AH221" i="11"/>
  <c r="AE217" i="11"/>
  <c r="AH217" i="11"/>
  <c r="AJ217" i="11"/>
  <c r="AE213" i="11"/>
  <c r="AH213" i="11"/>
  <c r="AL213" i="11"/>
  <c r="AJ209" i="11"/>
  <c r="AE209" i="11"/>
  <c r="AH201" i="11"/>
  <c r="AE201" i="11"/>
  <c r="AJ201" i="11"/>
  <c r="AH197" i="11"/>
  <c r="AE197" i="11"/>
  <c r="AL197" i="11"/>
  <c r="AE193" i="11"/>
  <c r="AH193" i="11"/>
  <c r="AJ193" i="11"/>
  <c r="AL193" i="11"/>
  <c r="AH185" i="11"/>
  <c r="AE185" i="11"/>
  <c r="AJ185" i="11"/>
  <c r="AL185" i="11"/>
  <c r="AH181" i="11"/>
  <c r="AE181" i="11"/>
  <c r="AE177" i="11"/>
  <c r="AH177" i="11"/>
  <c r="AJ177" i="11"/>
  <c r="AL177" i="11"/>
  <c r="AE173" i="11"/>
  <c r="AH173" i="11"/>
  <c r="AH169" i="11"/>
  <c r="AJ169" i="11"/>
  <c r="AL169" i="11"/>
  <c r="AE161" i="11"/>
  <c r="AH161" i="11"/>
  <c r="AJ161" i="11"/>
  <c r="AH157" i="11"/>
  <c r="AE157" i="11"/>
  <c r="AL157" i="11"/>
  <c r="AH153" i="11"/>
  <c r="AE153" i="11"/>
  <c r="AL153" i="11"/>
  <c r="AJ153" i="11"/>
  <c r="AH149" i="11"/>
  <c r="AE149" i="11"/>
  <c r="AE145" i="11"/>
  <c r="AJ145" i="11"/>
  <c r="AL141" i="11"/>
  <c r="AH141" i="11"/>
  <c r="AE137" i="11"/>
  <c r="AL137" i="11"/>
  <c r="AJ137" i="11"/>
  <c r="AH137" i="11"/>
  <c r="AE136" i="11"/>
  <c r="AL136" i="11"/>
  <c r="AL133" i="11"/>
  <c r="AE133" i="11"/>
  <c r="AE129" i="11"/>
  <c r="AL129" i="11"/>
  <c r="AJ129" i="11"/>
  <c r="AE125" i="11"/>
  <c r="AH125" i="11"/>
  <c r="AL125" i="11"/>
  <c r="AJ125" i="11"/>
  <c r="AJ121" i="11"/>
  <c r="AE121" i="11"/>
  <c r="AJ117" i="11"/>
  <c r="AE117" i="11"/>
  <c r="AL117" i="11"/>
  <c r="AJ113" i="11"/>
  <c r="AE113" i="11"/>
  <c r="AJ109" i="11"/>
  <c r="AL109" i="11"/>
  <c r="AE109" i="11"/>
  <c r="AH105" i="11"/>
  <c r="AL105" i="11"/>
  <c r="AJ101" i="11"/>
  <c r="AL101" i="11"/>
  <c r="AH101" i="11"/>
  <c r="AE97" i="11"/>
  <c r="AH97" i="11"/>
  <c r="AJ97" i="11"/>
  <c r="AJ93" i="11"/>
  <c r="AL93" i="11"/>
  <c r="AH89" i="11"/>
  <c r="AE89" i="11"/>
  <c r="AL89" i="11"/>
  <c r="AJ85" i="11"/>
  <c r="AL85" i="11"/>
  <c r="AE85" i="11"/>
  <c r="AH85" i="11"/>
  <c r="AJ81" i="11"/>
  <c r="AM272" i="11"/>
  <c r="AJ110" i="11"/>
  <c r="AH100" i="11"/>
  <c r="AL96" i="11"/>
  <c r="AJ88" i="11"/>
  <c r="AH84" i="11"/>
  <c r="AL82" i="11"/>
  <c r="AL78" i="11"/>
  <c r="AL74" i="11"/>
  <c r="AL70" i="11"/>
  <c r="AL66" i="11"/>
  <c r="AL64" i="11"/>
  <c r="AL62" i="11"/>
  <c r="AL58" i="11"/>
  <c r="AL54" i="11"/>
  <c r="AL50" i="11"/>
  <c r="AL46" i="11"/>
  <c r="AL42" i="11"/>
  <c r="AL38" i="11"/>
  <c r="AL34" i="11"/>
  <c r="AL30" i="11"/>
  <c r="AL26" i="11"/>
  <c r="AF272" i="11"/>
  <c r="AN272" i="11"/>
  <c r="AL22" i="11"/>
  <c r="AL102" i="11"/>
  <c r="AE86" i="11"/>
  <c r="AH25" i="11"/>
  <c r="AE41" i="11"/>
  <c r="AE81" i="11"/>
  <c r="AH81" i="11"/>
  <c r="AL81" i="11"/>
  <c r="AL73" i="11"/>
  <c r="AH73" i="11"/>
  <c r="AH65" i="11"/>
  <c r="AE65" i="11"/>
  <c r="AL65" i="11"/>
  <c r="AH61" i="11"/>
  <c r="AE61" i="11"/>
  <c r="AE57" i="11"/>
  <c r="AL57" i="11"/>
  <c r="AH49" i="11"/>
  <c r="AL49" i="11"/>
  <c r="AE33" i="11"/>
  <c r="AH33" i="11"/>
  <c r="AL33" i="11"/>
  <c r="AE29" i="11"/>
  <c r="AH29" i="11"/>
  <c r="AL45" i="11"/>
  <c r="AL77" i="11"/>
  <c r="AP24" i="11"/>
  <c r="AJ41" i="11"/>
  <c r="AJ57" i="11"/>
  <c r="AJ73" i="11"/>
  <c r="AH37" i="11"/>
  <c r="AE73" i="11"/>
  <c r="I18" i="12"/>
  <c r="I11" i="12"/>
  <c r="AJ268" i="11"/>
  <c r="AH268" i="11"/>
  <c r="AL268" i="11"/>
  <c r="AE267" i="11"/>
  <c r="AL267" i="11"/>
  <c r="AJ267" i="11"/>
  <c r="AJ260" i="11"/>
  <c r="AH260" i="11"/>
  <c r="AL260" i="11"/>
  <c r="AE250" i="11"/>
  <c r="AL250" i="11"/>
  <c r="AJ250" i="11"/>
  <c r="AJ248" i="11"/>
  <c r="AH248" i="11"/>
  <c r="AL248" i="11"/>
  <c r="AE247" i="11"/>
  <c r="AH247" i="11"/>
  <c r="AL247" i="11"/>
  <c r="AE246" i="11"/>
  <c r="AJ246" i="11"/>
  <c r="AL246" i="11"/>
  <c r="AE242" i="11"/>
  <c r="AJ242" i="11"/>
  <c r="AH242" i="11"/>
  <c r="AL242" i="11"/>
  <c r="AH240" i="11"/>
  <c r="AL240" i="11"/>
  <c r="AE239" i="11"/>
  <c r="AH239" i="11"/>
  <c r="AL239" i="11"/>
  <c r="AJ232" i="11"/>
  <c r="AH232" i="11"/>
  <c r="AE231" i="11"/>
  <c r="AH231" i="11"/>
  <c r="AJ231" i="11"/>
  <c r="AL231" i="11"/>
  <c r="AL222" i="11"/>
  <c r="AJ222" i="11"/>
  <c r="AE222" i="11"/>
  <c r="AH220" i="11"/>
  <c r="AL220" i="11"/>
  <c r="AH219" i="11"/>
  <c r="AE219" i="11"/>
  <c r="AJ219" i="11"/>
  <c r="AE211" i="11"/>
  <c r="AH211" i="11"/>
  <c r="AJ211" i="11"/>
  <c r="AJ210" i="11"/>
  <c r="AH210" i="11"/>
  <c r="AJ208" i="11"/>
  <c r="AL208" i="11"/>
  <c r="AJ202" i="11"/>
  <c r="AH202" i="11"/>
  <c r="AJ200" i="11"/>
  <c r="AL200" i="11"/>
  <c r="AJ192" i="11"/>
  <c r="AL192" i="11"/>
  <c r="AE187" i="11"/>
  <c r="AH187" i="11"/>
  <c r="AJ187" i="11"/>
  <c r="AH175" i="11"/>
  <c r="AE175" i="11"/>
  <c r="AJ175" i="11"/>
  <c r="AL175" i="11"/>
  <c r="AJ174" i="11"/>
  <c r="AL174" i="11"/>
  <c r="AE174" i="11"/>
  <c r="AH174" i="11"/>
  <c r="AL172" i="11"/>
  <c r="AH172" i="11"/>
  <c r="AJ172" i="11"/>
  <c r="AE167" i="11"/>
  <c r="AH167" i="11"/>
  <c r="AJ167" i="11"/>
  <c r="AL167" i="11"/>
  <c r="AJ166" i="11"/>
  <c r="AL166" i="11"/>
  <c r="AE166" i="11"/>
  <c r="AH166" i="11"/>
  <c r="AL164" i="11"/>
  <c r="AJ164" i="11"/>
  <c r="AH164" i="11"/>
  <c r="AJ162" i="11"/>
  <c r="AH162" i="11"/>
  <c r="AE159" i="11"/>
  <c r="AJ159" i="11"/>
  <c r="AH159" i="11"/>
  <c r="AJ158" i="11"/>
  <c r="AL158" i="11"/>
  <c r="AE158" i="11"/>
  <c r="AH158" i="11"/>
  <c r="AJ156" i="11"/>
  <c r="AL156" i="11"/>
  <c r="AH156" i="11"/>
  <c r="AE143" i="11"/>
  <c r="AL143" i="11"/>
  <c r="AJ143" i="11"/>
  <c r="AJ142" i="11"/>
  <c r="AE142" i="11"/>
  <c r="AH142" i="11"/>
  <c r="AL142" i="11"/>
  <c r="AL140" i="11"/>
  <c r="AJ140" i="11"/>
  <c r="AE134" i="11"/>
  <c r="AJ134" i="11"/>
  <c r="AH134" i="11"/>
  <c r="AL134" i="11"/>
  <c r="AJ126" i="11"/>
  <c r="AE126" i="11"/>
  <c r="AL124" i="11"/>
  <c r="AJ124" i="11"/>
  <c r="AH123" i="11"/>
  <c r="AL123" i="11"/>
  <c r="AE123" i="11"/>
  <c r="AH115" i="11"/>
  <c r="AJ115" i="11"/>
  <c r="AE115" i="11"/>
  <c r="AL115" i="11"/>
  <c r="AJ114" i="11"/>
  <c r="AH114" i="11"/>
  <c r="AH112" i="11"/>
  <c r="AJ112" i="11"/>
  <c r="AL107" i="11"/>
  <c r="AH107" i="11"/>
  <c r="AE107" i="11"/>
  <c r="AJ107" i="11"/>
  <c r="AJ106" i="11"/>
  <c r="AH106" i="11"/>
  <c r="AH104" i="11"/>
  <c r="AJ104" i="11"/>
  <c r="AH95" i="11"/>
  <c r="AL95" i="11"/>
  <c r="AJ95" i="11"/>
  <c r="AE95" i="11"/>
  <c r="AJ94" i="11"/>
  <c r="AH94" i="11"/>
  <c r="AJ80" i="11"/>
  <c r="AH80" i="11"/>
  <c r="AJ76" i="11"/>
  <c r="AH76" i="11"/>
  <c r="AJ72" i="11"/>
  <c r="AH72" i="11"/>
  <c r="AJ68" i="11"/>
  <c r="AH68" i="11"/>
  <c r="AE63" i="11"/>
  <c r="AH63" i="11"/>
  <c r="AL63" i="11"/>
  <c r="AJ63" i="11"/>
  <c r="AH62" i="11"/>
  <c r="AJ62" i="11"/>
  <c r="AE59" i="11"/>
  <c r="AH59" i="11"/>
  <c r="AL59" i="11"/>
  <c r="AJ58" i="11"/>
  <c r="AH58" i="11"/>
  <c r="AH55" i="11"/>
  <c r="AL55" i="11"/>
  <c r="AE55" i="11"/>
  <c r="AH52" i="11"/>
  <c r="AJ52" i="11"/>
  <c r="AJ48" i="11"/>
  <c r="AH48" i="11"/>
  <c r="AH46" i="11"/>
  <c r="AJ46" i="11"/>
  <c r="AJ44" i="11"/>
  <c r="AH44" i="11"/>
  <c r="AH35" i="11"/>
  <c r="AE35" i="11"/>
  <c r="AL35" i="11"/>
  <c r="AJ32" i="11"/>
  <c r="AH32" i="11"/>
  <c r="AJ26" i="11"/>
  <c r="AH26" i="11"/>
  <c r="AJ22" i="11"/>
  <c r="AH22" i="11"/>
  <c r="AL48" i="11"/>
  <c r="AL88" i="11"/>
  <c r="AL104" i="11"/>
  <c r="AL112" i="11"/>
  <c r="AJ123" i="11"/>
  <c r="AL187" i="11"/>
  <c r="AL219" i="11"/>
  <c r="AH136" i="11"/>
  <c r="AE202" i="11"/>
  <c r="AH160" i="11"/>
  <c r="AH192" i="11"/>
  <c r="AH200" i="11"/>
  <c r="AH208" i="11"/>
  <c r="AL232" i="11"/>
  <c r="AH246" i="11"/>
  <c r="AJ100" i="11"/>
  <c r="AE20" i="11"/>
  <c r="AJ20" i="11"/>
  <c r="AL256" i="11"/>
  <c r="AJ256" i="11"/>
  <c r="AH256" i="11"/>
  <c r="AE255" i="11"/>
  <c r="AH255" i="11"/>
  <c r="AL255" i="11"/>
  <c r="AJ234" i="11"/>
  <c r="AH234" i="11"/>
  <c r="AE234" i="11"/>
  <c r="AL234" i="11"/>
  <c r="AJ214" i="11"/>
  <c r="AL214" i="11"/>
  <c r="AE214" i="11"/>
  <c r="AH214" i="11"/>
  <c r="AL212" i="11"/>
  <c r="AH212" i="11"/>
  <c r="AH203" i="11"/>
  <c r="AE203" i="11"/>
  <c r="AJ203" i="11"/>
  <c r="AL196" i="11"/>
  <c r="AH196" i="11"/>
  <c r="AJ188" i="11"/>
  <c r="AL188" i="11"/>
  <c r="AH188" i="11"/>
  <c r="AE183" i="11"/>
  <c r="AJ183" i="11"/>
  <c r="AL183" i="11"/>
  <c r="AE163" i="11"/>
  <c r="AH163" i="11"/>
  <c r="AJ163" i="11"/>
  <c r="AE151" i="11"/>
  <c r="AJ151" i="11"/>
  <c r="AH151" i="11"/>
  <c r="AJ150" i="11"/>
  <c r="AL150" i="11"/>
  <c r="AE150" i="11"/>
  <c r="AH150" i="11"/>
  <c r="AJ148" i="11"/>
  <c r="AL148" i="11"/>
  <c r="AL147" i="11"/>
  <c r="AJ147" i="11"/>
  <c r="AH132" i="11"/>
  <c r="AJ132" i="11"/>
  <c r="AL132" i="11"/>
  <c r="AL131" i="11"/>
  <c r="AH131" i="11"/>
  <c r="AE131" i="11"/>
  <c r="AL111" i="11"/>
  <c r="AH111" i="11"/>
  <c r="AJ111" i="11"/>
  <c r="AE111" i="11"/>
  <c r="AH103" i="11"/>
  <c r="AJ103" i="11"/>
  <c r="AE103" i="11"/>
  <c r="AL103" i="11"/>
  <c r="AH102" i="11"/>
  <c r="AJ102" i="11"/>
  <c r="AH99" i="11"/>
  <c r="AJ99" i="11"/>
  <c r="AE99" i="11"/>
  <c r="AL99" i="11"/>
  <c r="AJ98" i="11"/>
  <c r="AH98" i="11"/>
  <c r="AJ96" i="11"/>
  <c r="AH96" i="11"/>
  <c r="AJ92" i="11"/>
  <c r="AH92" i="11"/>
  <c r="AH91" i="11"/>
  <c r="AL91" i="11"/>
  <c r="AE91" i="11"/>
  <c r="AJ91" i="11"/>
  <c r="AJ90" i="11"/>
  <c r="AH90" i="11"/>
  <c r="AH83" i="11"/>
  <c r="AL83" i="11"/>
  <c r="AE83" i="11"/>
  <c r="AH82" i="11"/>
  <c r="AJ82" i="11"/>
  <c r="AL79" i="11"/>
  <c r="AH79" i="11"/>
  <c r="AE79" i="11"/>
  <c r="AL75" i="11"/>
  <c r="AH75" i="11"/>
  <c r="AE75" i="11"/>
  <c r="AJ70" i="11"/>
  <c r="AH70" i="11"/>
  <c r="AL67" i="11"/>
  <c r="AH67" i="11"/>
  <c r="AE67" i="11"/>
  <c r="AH60" i="11"/>
  <c r="AJ60" i="11"/>
  <c r="AJ56" i="11"/>
  <c r="AH56" i="11"/>
  <c r="AL51" i="11"/>
  <c r="AH51" i="11"/>
  <c r="AE51" i="11"/>
  <c r="AH47" i="11"/>
  <c r="AE47" i="11"/>
  <c r="AL47" i="11"/>
  <c r="AJ47" i="11"/>
  <c r="AH43" i="11"/>
  <c r="AL43" i="11"/>
  <c r="AE43" i="11"/>
  <c r="AJ42" i="11"/>
  <c r="AH42" i="11"/>
  <c r="AH39" i="11"/>
  <c r="AL39" i="11"/>
  <c r="AE39" i="11"/>
  <c r="AH38" i="11"/>
  <c r="AJ38" i="11"/>
  <c r="AJ36" i="11"/>
  <c r="AH36" i="11"/>
  <c r="AJ34" i="11"/>
  <c r="AH34" i="11"/>
  <c r="AE31" i="11"/>
  <c r="AL31" i="11"/>
  <c r="AJ31" i="11"/>
  <c r="AH31" i="11"/>
  <c r="AH30" i="11"/>
  <c r="AJ30" i="11"/>
  <c r="AJ28" i="11"/>
  <c r="AH28" i="11"/>
  <c r="AE27" i="11"/>
  <c r="AH27" i="11"/>
  <c r="AL27" i="11"/>
  <c r="AH24" i="11"/>
  <c r="AJ24" i="11"/>
  <c r="AL23" i="11"/>
  <c r="AH23" i="11"/>
  <c r="AL20" i="11"/>
  <c r="AL90" i="11"/>
  <c r="AL98" i="11"/>
  <c r="AL106" i="11"/>
  <c r="AL114" i="11"/>
  <c r="AE23" i="11"/>
  <c r="AE26" i="11"/>
  <c r="AE34" i="11"/>
  <c r="AE42" i="11"/>
  <c r="AE58" i="11"/>
  <c r="AE82" i="11"/>
  <c r="AE90" i="11"/>
  <c r="AE98" i="11"/>
  <c r="AE106" i="11"/>
  <c r="AE114" i="11"/>
  <c r="AH143" i="11"/>
  <c r="AL151" i="11"/>
  <c r="AL159" i="11"/>
  <c r="AL211" i="11"/>
  <c r="AL126" i="11"/>
  <c r="AH140" i="11"/>
  <c r="AE162" i="11"/>
  <c r="AH124" i="11"/>
  <c r="AJ220" i="11"/>
  <c r="AH250" i="11"/>
  <c r="AJ196" i="11"/>
  <c r="AH88" i="11"/>
  <c r="AJ160" i="11"/>
  <c r="AL270" i="11"/>
  <c r="AJ270" i="11"/>
  <c r="AH270" i="11"/>
  <c r="AH266" i="11"/>
  <c r="AE266" i="11"/>
  <c r="AL266" i="11"/>
  <c r="AJ266" i="11"/>
  <c r="AL264" i="11"/>
  <c r="AJ264" i="11"/>
  <c r="AE263" i="11"/>
  <c r="AH263" i="11"/>
  <c r="AL263" i="11"/>
  <c r="AJ262" i="11"/>
  <c r="AH262" i="11"/>
  <c r="AL262" i="11"/>
  <c r="AE262" i="11"/>
  <c r="AL259" i="11"/>
  <c r="AJ259" i="11"/>
  <c r="AE258" i="11"/>
  <c r="AH258" i="11"/>
  <c r="AL258" i="11"/>
  <c r="AE254" i="11"/>
  <c r="AJ254" i="11"/>
  <c r="AH254" i="11"/>
  <c r="AH252" i="11"/>
  <c r="AJ252" i="11"/>
  <c r="AL252" i="11"/>
  <c r="AE251" i="11"/>
  <c r="AL251" i="11"/>
  <c r="AJ251" i="11"/>
  <c r="AJ244" i="11"/>
  <c r="AH244" i="11"/>
  <c r="AE243" i="11"/>
  <c r="AL243" i="11"/>
  <c r="AJ243" i="11"/>
  <c r="AL238" i="11"/>
  <c r="AE238" i="11"/>
  <c r="AJ238" i="11"/>
  <c r="AJ236" i="11"/>
  <c r="AH236" i="11"/>
  <c r="AE235" i="11"/>
  <c r="AL235" i="11"/>
  <c r="AJ235" i="11"/>
  <c r="AL230" i="11"/>
  <c r="AJ230" i="11"/>
  <c r="AE230" i="11"/>
  <c r="AH228" i="11"/>
  <c r="AL228" i="11"/>
  <c r="AH227" i="11"/>
  <c r="AE227" i="11"/>
  <c r="AJ227" i="11"/>
  <c r="AE226" i="11"/>
  <c r="AH226" i="11"/>
  <c r="AL226" i="11"/>
  <c r="AJ224" i="11"/>
  <c r="AH224" i="11"/>
  <c r="AH223" i="11"/>
  <c r="AE223" i="11"/>
  <c r="AJ223" i="11"/>
  <c r="AL223" i="11"/>
  <c r="AJ218" i="11"/>
  <c r="AH218" i="11"/>
  <c r="AJ216" i="11"/>
  <c r="AL216" i="11"/>
  <c r="AE215" i="11"/>
  <c r="AJ215" i="11"/>
  <c r="AH215" i="11"/>
  <c r="AL215" i="11"/>
  <c r="AH207" i="11"/>
  <c r="AE207" i="11"/>
  <c r="AJ207" i="11"/>
  <c r="AL207" i="11"/>
  <c r="AJ206" i="11"/>
  <c r="AL206" i="11"/>
  <c r="AE206" i="11"/>
  <c r="AH206" i="11"/>
  <c r="AJ204" i="11"/>
  <c r="AL204" i="11"/>
  <c r="AH204" i="11"/>
  <c r="AH199" i="11"/>
  <c r="AJ199" i="11"/>
  <c r="AL199" i="11"/>
  <c r="AJ198" i="11"/>
  <c r="AL198" i="11"/>
  <c r="AE198" i="11"/>
  <c r="AH198" i="11"/>
  <c r="AH195" i="11"/>
  <c r="AE195" i="11"/>
  <c r="AJ195" i="11"/>
  <c r="AJ194" i="11"/>
  <c r="AH194" i="11"/>
  <c r="AE191" i="11"/>
  <c r="AH191" i="11"/>
  <c r="AJ191" i="11"/>
  <c r="AL191" i="11"/>
  <c r="AJ190" i="11"/>
  <c r="AL190" i="11"/>
  <c r="AE190" i="11"/>
  <c r="AH190" i="11"/>
  <c r="AJ186" i="11"/>
  <c r="AH186" i="11"/>
  <c r="AJ184" i="11"/>
  <c r="AL184" i="11"/>
  <c r="AJ182" i="11"/>
  <c r="AL182" i="11"/>
  <c r="AE182" i="11"/>
  <c r="AH182" i="11"/>
  <c r="AJ180" i="11"/>
  <c r="AL180" i="11"/>
  <c r="AH180" i="11"/>
  <c r="AE179" i="11"/>
  <c r="AH179" i="11"/>
  <c r="AJ179" i="11"/>
  <c r="AH178" i="11"/>
  <c r="AJ178" i="11"/>
  <c r="AJ176" i="11"/>
  <c r="AL176" i="11"/>
  <c r="AH171" i="11"/>
  <c r="AJ171" i="11"/>
  <c r="AJ170" i="11"/>
  <c r="AH170" i="11"/>
  <c r="AJ168" i="11"/>
  <c r="AL168" i="11"/>
  <c r="AH155" i="11"/>
  <c r="AE155" i="11"/>
  <c r="AJ155" i="11"/>
  <c r="AJ154" i="11"/>
  <c r="AH154" i="11"/>
  <c r="AJ152" i="11"/>
  <c r="AL152" i="11"/>
  <c r="AE146" i="11"/>
  <c r="AJ146" i="11"/>
  <c r="AH146" i="11"/>
  <c r="AL146" i="11"/>
  <c r="AJ144" i="11"/>
  <c r="AL144" i="11"/>
  <c r="AE139" i="11"/>
  <c r="AL139" i="11"/>
  <c r="AJ139" i="11"/>
  <c r="AJ138" i="11"/>
  <c r="AE138" i="11"/>
  <c r="AH138" i="11"/>
  <c r="AL138" i="11"/>
  <c r="AL135" i="11"/>
  <c r="AE135" i="11"/>
  <c r="AJ135" i="11"/>
  <c r="AJ130" i="11"/>
  <c r="AE130" i="11"/>
  <c r="AH130" i="11"/>
  <c r="AH128" i="11"/>
  <c r="AL128" i="11"/>
  <c r="AE127" i="11"/>
  <c r="AJ127" i="11"/>
  <c r="AH127" i="11"/>
  <c r="AJ122" i="11"/>
  <c r="AH122" i="11"/>
  <c r="AL122" i="11"/>
  <c r="AH120" i="11"/>
  <c r="AJ120" i="11"/>
  <c r="AL119" i="11"/>
  <c r="AE119" i="11"/>
  <c r="AJ119" i="11"/>
  <c r="AH119" i="11"/>
  <c r="AH118" i="11"/>
  <c r="AJ118" i="11"/>
  <c r="AJ116" i="11"/>
  <c r="AH116" i="11"/>
  <c r="AJ108" i="11"/>
  <c r="AH108" i="11"/>
  <c r="AL87" i="11"/>
  <c r="AJ87" i="11"/>
  <c r="AE87" i="11"/>
  <c r="AH87" i="11"/>
  <c r="AJ86" i="11"/>
  <c r="AH86" i="11"/>
  <c r="AJ78" i="11"/>
  <c r="AH78" i="11"/>
  <c r="AJ74" i="11"/>
  <c r="AH74" i="11"/>
  <c r="AL71" i="11"/>
  <c r="AE71" i="11"/>
  <c r="AJ66" i="11"/>
  <c r="AH66" i="11"/>
  <c r="AJ64" i="11"/>
  <c r="AH64" i="11"/>
  <c r="AJ54" i="11"/>
  <c r="AH54" i="11"/>
  <c r="AH50" i="11"/>
  <c r="AJ50" i="11"/>
  <c r="AJ40" i="11"/>
  <c r="AH40" i="11"/>
  <c r="AO272" i="11"/>
  <c r="AL80" i="11"/>
  <c r="AL92" i="11"/>
  <c r="AL100" i="11"/>
  <c r="AL108" i="11"/>
  <c r="AL116" i="11"/>
  <c r="AJ128" i="11"/>
  <c r="AL171" i="11"/>
  <c r="AL203" i="11"/>
  <c r="AH126" i="11"/>
  <c r="AH144" i="11"/>
  <c r="AE154" i="11"/>
  <c r="AE186" i="11"/>
  <c r="AE218" i="11"/>
  <c r="AL154" i="11"/>
  <c r="AL162" i="11"/>
  <c r="AL170" i="11"/>
  <c r="AL178" i="11"/>
  <c r="AL186" i="11"/>
  <c r="AL194" i="11"/>
  <c r="AL202" i="11"/>
  <c r="AL210" i="11"/>
  <c r="AL218" i="11"/>
  <c r="AE122" i="11"/>
  <c r="AH222" i="11"/>
  <c r="AL224" i="11"/>
  <c r="AJ240" i="11"/>
  <c r="AL254" i="11"/>
  <c r="AJ212" i="11"/>
  <c r="AE259" i="11"/>
  <c r="AC272" i="11"/>
  <c r="G291" i="11" s="1"/>
  <c r="AL84" i="11"/>
  <c r="AL76" i="11"/>
  <c r="AL72" i="11"/>
  <c r="AL68" i="11"/>
  <c r="AL60" i="11"/>
  <c r="AL56" i="11"/>
  <c r="AL52" i="11"/>
  <c r="AL44" i="11"/>
  <c r="AL40" i="11"/>
  <c r="AL36" i="11"/>
  <c r="AL28" i="11"/>
  <c r="AL24" i="11"/>
  <c r="I22" i="12"/>
  <c r="AD272" i="11"/>
  <c r="I21" i="12"/>
  <c r="AL21" i="11"/>
  <c r="I23" i="12"/>
  <c r="AA285" i="11"/>
  <c r="I36" i="12" s="1"/>
  <c r="AH21" i="11"/>
  <c r="I20" i="12"/>
  <c r="I19" i="12"/>
  <c r="AK272" i="11"/>
  <c r="I24" i="12"/>
  <c r="AJ21" i="11"/>
  <c r="I17" i="12"/>
  <c r="AI272" i="11"/>
  <c r="I16" i="12"/>
  <c r="I10" i="12"/>
  <c r="G290" i="11"/>
  <c r="G286" i="11" l="1"/>
  <c r="AP272" i="11"/>
  <c r="AL272" i="11"/>
  <c r="AH272" i="11"/>
  <c r="AE272" i="11"/>
  <c r="AJ272" i="11"/>
</calcChain>
</file>

<file path=xl/sharedStrings.xml><?xml version="1.0" encoding="utf-8"?>
<sst xmlns="http://schemas.openxmlformats.org/spreadsheetml/2006/main" count="542" uniqueCount="185">
  <si>
    <t>Skills Funding Agency</t>
  </si>
  <si>
    <t>Part 1: Lead provider details</t>
  </si>
  <si>
    <t>PLEASE TYPE</t>
  </si>
  <si>
    <t xml:space="preserve">(2) UK Provider Registration Number (UKPRN): </t>
  </si>
  <si>
    <t xml:space="preserve">(3) Companies House / Charity Registration No (If Applicable): </t>
  </si>
  <si>
    <t>(4) Date of return:</t>
  </si>
  <si>
    <t>(5) Version Number:</t>
  </si>
  <si>
    <t>PLEASE SELECT</t>
  </si>
  <si>
    <t>Part 2: Subcontractor details</t>
  </si>
  <si>
    <t>(14) The delivery location area/s (Please select all that apply)</t>
  </si>
  <si>
    <t>Legal N (count)</t>
  </si>
  <si>
    <t>UKPRN (count)</t>
  </si>
  <si>
    <t>Legal N &amp; UKPRN (check)</t>
  </si>
  <si>
    <t>ESF (check)</t>
  </si>
  <si>
    <t>Monetary value (count)</t>
  </si>
  <si>
    <t>Legal N &amp; UKPRN, monetary value (check)</t>
  </si>
  <si>
    <t>Geographical area (count)</t>
  </si>
  <si>
    <t>Geographical area  check</t>
  </si>
  <si>
    <t>Start and end date</t>
  </si>
  <si>
    <t>Start and end date (check)</t>
  </si>
  <si>
    <t>Director check</t>
  </si>
  <si>
    <t>no of learners prov</t>
  </si>
  <si>
    <t>no of learners services</t>
  </si>
  <si>
    <t>no of learners check</t>
  </si>
  <si>
    <t>PUKPRN</t>
  </si>
  <si>
    <t>Version</t>
  </si>
  <si>
    <t>(7) Legal entity name/s of the subcontractor/s as it appears on Companies House (if this is a college then the full college name needs to be detailed instead)</t>
  </si>
  <si>
    <t>(8) Registered Company / Charity Number (Not applicable for Colleges or Local Authorities)</t>
  </si>
  <si>
    <t>(9 )Name/s of the director/s or trustee/s of the subcontractor/s detailed (this is not applicable for colleges or local authorities as the Chief Executive already holds this information)</t>
  </si>
  <si>
    <t>(10) UKPRN</t>
  </si>
  <si>
    <t>(11) Budget/programme type (Please Select)</t>
  </si>
  <si>
    <r>
      <t xml:space="preserve">(12a) Value (£) of the </t>
    </r>
    <r>
      <rPr>
        <b/>
        <u/>
        <sz val="11"/>
        <rFont val="Arial"/>
        <family val="2"/>
      </rPr>
      <t xml:space="preserve">provision </t>
    </r>
    <r>
      <rPr>
        <b/>
        <sz val="11"/>
        <color indexed="8"/>
        <rFont val="Arial"/>
        <family val="2"/>
      </rPr>
      <t>subcontracting arrangement only</t>
    </r>
  </si>
  <si>
    <r>
      <t xml:space="preserve">(13a) Maximum number of learners stipulated in the </t>
    </r>
    <r>
      <rPr>
        <b/>
        <u/>
        <sz val="11"/>
        <rFont val="Arial"/>
        <family val="2"/>
      </rPr>
      <t>provision</t>
    </r>
    <r>
      <rPr>
        <b/>
        <sz val="11"/>
        <color rgb="FFFF0000"/>
        <rFont val="Arial"/>
        <family val="2"/>
      </rPr>
      <t xml:space="preserve"> </t>
    </r>
    <r>
      <rPr>
        <b/>
        <sz val="11"/>
        <color indexed="8"/>
        <rFont val="Arial"/>
        <family val="2"/>
      </rPr>
      <t>subcontract</t>
    </r>
  </si>
  <si>
    <r>
      <t xml:space="preserve">(12b) Value (£) of the </t>
    </r>
    <r>
      <rPr>
        <b/>
        <u/>
        <sz val="11"/>
        <rFont val="Arial"/>
        <family val="2"/>
      </rPr>
      <t>services</t>
    </r>
    <r>
      <rPr>
        <b/>
        <sz val="11"/>
        <color rgb="FFFF0000"/>
        <rFont val="Arial"/>
        <family val="2"/>
      </rPr>
      <t xml:space="preserve"> </t>
    </r>
    <r>
      <rPr>
        <b/>
        <sz val="11"/>
        <color indexed="8"/>
        <rFont val="Arial"/>
        <family val="2"/>
      </rPr>
      <t>subcontracting arrangement only</t>
    </r>
  </si>
  <si>
    <r>
      <t xml:space="preserve">(13b) Maximum number of learners stipulated in the </t>
    </r>
    <r>
      <rPr>
        <b/>
        <u/>
        <sz val="11"/>
        <rFont val="Arial"/>
        <family val="2"/>
      </rPr>
      <t>services</t>
    </r>
    <r>
      <rPr>
        <b/>
        <sz val="11"/>
        <color rgb="FFFF0000"/>
        <rFont val="Arial"/>
        <family val="2"/>
      </rPr>
      <t xml:space="preserve"> </t>
    </r>
    <r>
      <rPr>
        <b/>
        <sz val="11"/>
        <color indexed="8"/>
        <rFont val="Arial"/>
        <family val="2"/>
      </rPr>
      <t>subcontract</t>
    </r>
  </si>
  <si>
    <t>Central Eastern</t>
  </si>
  <si>
    <t>East Midlands</t>
  </si>
  <si>
    <t>Greater Manchester / Cheshire / Warrington &amp; Staffs</t>
  </si>
  <si>
    <t>Liverpool City Region / Cumbria &amp; Lancashire</t>
  </si>
  <si>
    <t>London</t>
  </si>
  <si>
    <t>North East</t>
  </si>
  <si>
    <t>South Central</t>
  </si>
  <si>
    <t>South East</t>
  </si>
  <si>
    <t>South West</t>
  </si>
  <si>
    <t>Thames Valley</t>
  </si>
  <si>
    <t>West Midlands</t>
  </si>
  <si>
    <t>Yorkshire &amp; The Humber</t>
  </si>
  <si>
    <t>(15) Is activity for carry over learners only</t>
  </si>
  <si>
    <t>(16) The dates at which the subcontracting is expected to start or started and end</t>
  </si>
  <si>
    <t>(17) ESF Specification (Please select only if ESF is selected in Provision Type)</t>
  </si>
  <si>
    <t xml:space="preserve">Total subcontracted for provision and services  </t>
  </si>
  <si>
    <t>Maximum Contract Value</t>
  </si>
  <si>
    <t xml:space="preserve">(18) If you have declared provision subcontracting (Column H), you must provide the link to the specific page on your website that hosts your supply-chain fees and charges policy and actual fees and charges data. Please enter this here: </t>
  </si>
  <si>
    <t>Part 3: Second level subcontracting</t>
  </si>
  <si>
    <t>Part 4: Declaration</t>
  </si>
  <si>
    <t>(20) Declaration made on behalf of the organisation by (name)</t>
  </si>
  <si>
    <t xml:space="preserve">(21) Position: </t>
  </si>
  <si>
    <t>(22)  Date:</t>
  </si>
  <si>
    <t>Part 5: Permission</t>
  </si>
  <si>
    <t>Part 6: Important Notice</t>
  </si>
  <si>
    <t>You must get our prior approval in writing for each year in which you want to subcontract to a second level . We will only allow second level subcontracting in exceptional circumstances.</t>
  </si>
  <si>
    <t>The evidence required is detailed in the Agency’s Funding Rules.</t>
  </si>
  <si>
    <t>Please be aware that this form will be returned to you for amendment if it fails validation or has been corrupted.</t>
  </si>
  <si>
    <t xml:space="preserve">All colleges and other training organisations that subcontract must publish the actual funding paid and retained for each of their subcontractors along with their fees and charges policy on their website. Failure to do so will result in your payments being suspended. </t>
  </si>
  <si>
    <t>Decscription</t>
  </si>
  <si>
    <t>Cell reference</t>
  </si>
  <si>
    <t>Status</t>
  </si>
  <si>
    <t xml:space="preserve">Check   1 </t>
  </si>
  <si>
    <t>You must provide your legal name</t>
  </si>
  <si>
    <t xml:space="preserve">Check   2 </t>
  </si>
  <si>
    <t>You must provide the UKPRN of your organisation</t>
  </si>
  <si>
    <t xml:space="preserve">Check   3 </t>
  </si>
  <si>
    <t xml:space="preserve">Check   4 </t>
  </si>
  <si>
    <t>You must enter the version number on the form</t>
  </si>
  <si>
    <t xml:space="preserve">Check   5a </t>
  </si>
  <si>
    <t>You must indicate whether you subcontract or not</t>
  </si>
  <si>
    <t>Check   5b</t>
  </si>
  <si>
    <r>
      <t xml:space="preserve">If you select </t>
    </r>
    <r>
      <rPr>
        <b/>
        <sz val="12"/>
        <color theme="1"/>
        <rFont val="Arial"/>
        <family val="2"/>
      </rPr>
      <t>Yes</t>
    </r>
    <r>
      <rPr>
        <sz val="12"/>
        <color theme="1"/>
        <rFont val="Arial"/>
        <family val="2"/>
      </rPr>
      <t xml:space="preserve"> to F17 you must include subcontractors</t>
    </r>
  </si>
  <si>
    <t>Check   5c</t>
  </si>
  <si>
    <r>
      <t xml:space="preserve">If you select </t>
    </r>
    <r>
      <rPr>
        <b/>
        <sz val="12"/>
        <color theme="1"/>
        <rFont val="Arial"/>
        <family val="2"/>
      </rPr>
      <t>No</t>
    </r>
    <r>
      <rPr>
        <sz val="12"/>
        <color theme="1"/>
        <rFont val="Arial"/>
        <family val="2"/>
      </rPr>
      <t xml:space="preserve"> to F17 you must not include subcontractors</t>
    </r>
  </si>
  <si>
    <t>Part 2: Subcontractor details (if applicable)</t>
  </si>
  <si>
    <t>Reference</t>
  </si>
  <si>
    <t xml:space="preserve">Check   6 </t>
  </si>
  <si>
    <t>You must include a UKPRN and Legal Name for each line of data</t>
  </si>
  <si>
    <t xml:space="preserve"> Check 7a </t>
  </si>
  <si>
    <t>You must declare a numerical subcontracted value for each line of data</t>
  </si>
  <si>
    <t xml:space="preserve">Check 7b </t>
  </si>
  <si>
    <t>You must declare a budget/programme type for each line of data</t>
  </si>
  <si>
    <t xml:space="preserve">Check   8 </t>
  </si>
  <si>
    <t>You must select at least one geographical delivery area for each line of data</t>
  </si>
  <si>
    <t xml:space="preserve">Check   9 </t>
  </si>
  <si>
    <t>You must indicate whether the activity is for carry over learners or not, for each line of data</t>
  </si>
  <si>
    <t xml:space="preserve">Check 10 </t>
  </si>
  <si>
    <t>You must ensure that there is a valid start and end date for each line of data</t>
  </si>
  <si>
    <t xml:space="preserve">Check 11 </t>
  </si>
  <si>
    <t>If you have delcared ESF provision you must provide an ESF Specification for each entry</t>
  </si>
  <si>
    <t xml:space="preserve">Check 12 </t>
  </si>
  <si>
    <t>You must name the director(s) or trustee(s) of the subcontractors detailed. If the subcontractor is a college or local authority then please ensure that column D is blank.</t>
  </si>
  <si>
    <t xml:space="preserve">Check 13 </t>
  </si>
  <si>
    <t>You must provide the maximum number of learners and value of the arrangement when declaring subcontractors</t>
  </si>
  <si>
    <t xml:space="preserve">Check 14 </t>
  </si>
  <si>
    <t xml:space="preserve">If you have declared provision subcontracting (Column H), you must provide the link to the specific page on your website that hosts your supply-chain fees and charges policy and actual fees and charges data. </t>
  </si>
  <si>
    <t xml:space="preserve">Check 15 </t>
  </si>
  <si>
    <t>If you have indicated that you subcontract, you must indicate second level subcontracting</t>
  </si>
  <si>
    <t xml:space="preserve">Check 16 </t>
  </si>
  <si>
    <t xml:space="preserve">Check 17 </t>
  </si>
  <si>
    <t>You must enter an authorising name</t>
  </si>
  <si>
    <t xml:space="preserve">Check 18 </t>
  </si>
  <si>
    <t>You must enter the position of the authoriser</t>
  </si>
  <si>
    <t xml:space="preserve">Check 19 </t>
  </si>
  <si>
    <t>You must enter the date of the declaration</t>
  </si>
  <si>
    <t>16 to 18 Traineeships</t>
  </si>
  <si>
    <t>Yes</t>
  </si>
  <si>
    <t>No</t>
  </si>
  <si>
    <t>ESF</t>
  </si>
  <si>
    <t>Local Growth Funding (LGF)</t>
  </si>
  <si>
    <t>Trailblazer Apprenticeships</t>
  </si>
  <si>
    <t xml:space="preserve">2016/17 College and Training Organisation Declaration of Subcontractors Form </t>
  </si>
  <si>
    <t>(1) Legal entity name of the College or Training Organisation ("Lead provider") in receipt of funds from the Secretary of State for Education acting through the Skills Funding Agency. (Please detail the full name as on your contract):</t>
  </si>
  <si>
    <t>The Skills Funding Agency's Funding Rules state that: a fully completed Subcontractor Declaration Form must be submitted at least twice during 2016/2017 and we will tell you the exact dates you must provide the form by. If you do not return the form on time, your payments will be suspended. If you do not subcontract, you must still provide the form to confirm this. You must also update and return your Subcontractor Declaration Form if your subcontracting arrangements change during the year.</t>
  </si>
  <si>
    <t>I declare that the Skills Funding Agency's Funding Rules and the relevant funding agreement(s) have been checked and met regarding subcontracting.</t>
  </si>
  <si>
    <t>I declare that these subcontractors are either on the Skills Funding  Agency’s Register of Training Organisations or they are not required to be (see the Skills Funding Agency's Funding Rules - Contracting and Sub-contracting)</t>
  </si>
  <si>
    <t>Please be advised that the Skills Funding Agency will review the details submitted. If any of the details require further clarification we will contact you. The Skills Funding Agency has the right to withhold and/or withdraw consent for subcontracting arrangements.</t>
  </si>
  <si>
    <t>(19) Do any of your subcontractors use subcontractors for any of the Secretary of State for Education acting through the Skills Funding Agency’ funded activity?</t>
  </si>
  <si>
    <t>I certify that the information provided accurately reflects our current subcontracting arrangements and subcontracted funding for the academic year 2016/2017 and I agree that the data listed may be published by the Skills Funding Agency.</t>
  </si>
  <si>
    <t>The Skills Funding  Agency reserves the right to ask lead providers for evidence in support of its subcontracting arrangements. The requirements are detailed in the Skills Funding Agency: common and performance-management funding rules reference (A69 and A70_</t>
  </si>
  <si>
    <t>(6) Do you subcontract any of your provision from the Secretary of State for Education acting through the Skills Funding Agency?</t>
  </si>
  <si>
    <t>Access to Employment for jobseekers and inactive people. (ESF Investment Priority 1.1)</t>
  </si>
  <si>
    <t>Support young people who are NEET or at the risk of becoming NEET. (ESF Investment Priority 1.2)</t>
  </si>
  <si>
    <t>Management and running of community grant programmes. (ESF Investment Priority 1.4)</t>
  </si>
  <si>
    <t>Enhancing equal access to lifelong learning (ESF Investment Priority 2.1)</t>
  </si>
  <si>
    <t>Facilitating the transition from education to work, strengthening vocational education and its quality.  (ESF Investment Priority 2.2)</t>
  </si>
  <si>
    <t>Adult Education Budget - Learning Support</t>
  </si>
  <si>
    <t>Apprenticeships 19+ (Excluding Trailblazer Apprenticeships)</t>
  </si>
  <si>
    <t>You must provide a valid date between 01/08/2016 and 31/07/2017</t>
  </si>
  <si>
    <t>16 to 18 Apprenticeships (Excluding Trailblazer Apprenticeships)</t>
  </si>
  <si>
    <t>Adult Education Budget - 19 to 24 Traineeships</t>
  </si>
  <si>
    <t xml:space="preserve">Adult Education Budget - Former Community Learning </t>
  </si>
  <si>
    <t>Adult Education Budget - Learner Support</t>
  </si>
  <si>
    <t>Adult Education Budget – Skills Participation</t>
  </si>
  <si>
    <t>Advanced Learning Loans</t>
  </si>
  <si>
    <t>YES</t>
  </si>
  <si>
    <t>NO</t>
  </si>
  <si>
    <t>Please ensure that you complete all relevant declarations</t>
  </si>
  <si>
    <t>BROOKLANDS COLLEGE</t>
  </si>
  <si>
    <t>CLARITY EDUCATION (UK) LIMITED</t>
  </si>
  <si>
    <t>Elmhouse Childcare Ltd</t>
  </si>
  <si>
    <t>FWD TRAINING &amp; CONSULTANCY LIMITED</t>
  </si>
  <si>
    <t>GATEWAY EDUCATION (LONDON) LIMITED</t>
  </si>
  <si>
    <t>07144042</t>
  </si>
  <si>
    <t>07922294</t>
  </si>
  <si>
    <t>09063924</t>
  </si>
  <si>
    <t>Marie Doody</t>
  </si>
  <si>
    <t>Marcia Abrams</t>
  </si>
  <si>
    <t>Alison Bate</t>
  </si>
  <si>
    <t>08606459</t>
  </si>
  <si>
    <t>Ahmed Ferdous</t>
  </si>
  <si>
    <t>JB SKILLS TRAINING LTD</t>
  </si>
  <si>
    <t>08966554</t>
  </si>
  <si>
    <t>Jeffrey Bentham</t>
  </si>
  <si>
    <t>LONDON VOCATIONAL COLLEGE LIMITED</t>
  </si>
  <si>
    <t>08602469</t>
  </si>
  <si>
    <t>David Diego Joseph</t>
  </si>
  <si>
    <t>OPTIMUM SKILLS LIMITED</t>
  </si>
  <si>
    <t>08733481</t>
  </si>
  <si>
    <t>Diane Shakespeare</t>
  </si>
  <si>
    <t>SCL Security Ltd</t>
  </si>
  <si>
    <t>06933583</t>
  </si>
  <si>
    <t>Andrew Merritt</t>
  </si>
  <si>
    <t>SOLVO VIR LTD</t>
  </si>
  <si>
    <t>07943590</t>
  </si>
  <si>
    <t>Carl Smith</t>
  </si>
  <si>
    <t>The Skills Network Limited</t>
  </si>
  <si>
    <t>06445363</t>
  </si>
  <si>
    <t>David Sykes</t>
  </si>
  <si>
    <t>THE WORLD OF WORK LIMITED</t>
  </si>
  <si>
    <t>08099699</t>
  </si>
  <si>
    <t>Myrofora Georgiou</t>
  </si>
  <si>
    <t>X</t>
  </si>
  <si>
    <t>http://www.brooklands.ac.uk/employers/common-accord</t>
  </si>
  <si>
    <t>Gail Walker</t>
  </si>
  <si>
    <t>Principal and Chief Executive</t>
  </si>
  <si>
    <t>05233487</t>
  </si>
  <si>
    <t>Brenda McLeish</t>
  </si>
  <si>
    <t>LEARNING CURVE (JAA)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</si>
</sst>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quot;£&quot;#,##0.00"/>
  </numFmts>
  <fonts count="44" x14ac:knownFonts="1">
    <font>
      <sz val="12"/>
      <color theme="1"/>
      <name val="Arial"/>
      <family val="2"/>
    </font>
    <font>
      <b/>
      <sz val="12"/>
      <color indexed="8"/>
      <name val="Arial"/>
      <family val="2"/>
    </font>
    <font>
      <sz val="11"/>
      <color indexed="8"/>
      <name val="Arial"/>
      <family val="2"/>
    </font>
    <font>
      <b/>
      <sz val="11"/>
      <color indexed="8"/>
      <name val="Arial"/>
      <family val="2"/>
    </font>
    <font>
      <sz val="8"/>
      <name val="Arial"/>
      <family val="2"/>
    </font>
    <font>
      <sz val="11"/>
      <name val="Arial"/>
      <family val="2"/>
    </font>
    <font>
      <sz val="12"/>
      <name val="Arial"/>
      <family val="2"/>
    </font>
    <font>
      <b/>
      <sz val="11"/>
      <name val="Arial"/>
      <family val="2"/>
    </font>
    <font>
      <sz val="12"/>
      <color indexed="9"/>
      <name val="Arial"/>
      <family val="2"/>
    </font>
    <font>
      <b/>
      <i/>
      <sz val="11"/>
      <color indexed="9"/>
      <name val="Arial"/>
      <family val="2"/>
    </font>
    <font>
      <sz val="7"/>
      <color indexed="8"/>
      <name val="Arial"/>
      <family val="2"/>
    </font>
    <font>
      <b/>
      <sz val="10"/>
      <name val="Arial"/>
      <family val="2"/>
    </font>
    <font>
      <sz val="16"/>
      <color indexed="9"/>
      <name val="Arial"/>
      <family val="2"/>
    </font>
    <font>
      <b/>
      <sz val="12"/>
      <name val="Arial"/>
      <family val="2"/>
    </font>
    <font>
      <sz val="10"/>
      <name val="Arial"/>
      <family val="2"/>
    </font>
    <font>
      <b/>
      <sz val="14"/>
      <name val="Arial"/>
      <family val="2"/>
    </font>
    <font>
      <sz val="8"/>
      <color indexed="8"/>
      <name val="Arial"/>
      <family val="2"/>
    </font>
    <font>
      <b/>
      <i/>
      <sz val="12"/>
      <color indexed="8"/>
      <name val="Arial"/>
      <family val="2"/>
    </font>
    <font>
      <sz val="12"/>
      <color rgb="FFFF0000"/>
      <name val="Arial"/>
      <family val="2"/>
    </font>
    <font>
      <sz val="11"/>
      <color theme="1"/>
      <name val="Arial"/>
      <family val="2"/>
    </font>
    <font>
      <b/>
      <sz val="14"/>
      <color indexed="8"/>
      <name val="Arial"/>
      <family val="2"/>
    </font>
    <font>
      <b/>
      <sz val="16"/>
      <color indexed="8"/>
      <name val="Arial"/>
      <family val="2"/>
    </font>
    <font>
      <sz val="14"/>
      <color indexed="8"/>
      <name val="Arial"/>
      <family val="2"/>
    </font>
    <font>
      <sz val="10"/>
      <color indexed="8"/>
      <name val="Arial"/>
      <family val="2"/>
    </font>
    <font>
      <b/>
      <sz val="14"/>
      <color rgb="FFFF0000"/>
      <name val="Arial"/>
      <family val="2"/>
    </font>
    <font>
      <sz val="11"/>
      <color theme="0"/>
      <name val="Arial"/>
      <family val="2"/>
    </font>
    <font>
      <b/>
      <u/>
      <sz val="12"/>
      <color theme="1"/>
      <name val="Arial"/>
      <family val="2"/>
    </font>
    <font>
      <b/>
      <u/>
      <sz val="12"/>
      <color indexed="8"/>
      <name val="Arial"/>
      <family val="2"/>
    </font>
    <font>
      <b/>
      <sz val="12"/>
      <color theme="0"/>
      <name val="Arial"/>
      <family val="2"/>
    </font>
    <font>
      <b/>
      <sz val="12"/>
      <color theme="1"/>
      <name val="Arial"/>
      <family val="2"/>
    </font>
    <font>
      <sz val="12"/>
      <color theme="0"/>
      <name val="Arial"/>
      <family val="2"/>
    </font>
    <font>
      <b/>
      <u/>
      <sz val="12"/>
      <name val="Arial"/>
      <family val="2"/>
    </font>
    <font>
      <b/>
      <sz val="11"/>
      <color theme="0"/>
      <name val="Arial"/>
      <family val="2"/>
    </font>
    <font>
      <sz val="14"/>
      <color theme="0"/>
      <name val="Arial"/>
      <family val="2"/>
    </font>
    <font>
      <u/>
      <sz val="12"/>
      <color theme="10"/>
      <name val="Arial"/>
      <family val="2"/>
    </font>
    <font>
      <b/>
      <sz val="11"/>
      <color rgb="FFFF0000"/>
      <name val="Arial"/>
      <family val="2"/>
    </font>
    <font>
      <b/>
      <sz val="16"/>
      <color rgb="FFFF0000"/>
      <name val="Arial"/>
      <family val="2"/>
    </font>
    <font>
      <sz val="16"/>
      <name val="Arial"/>
      <family val="2"/>
    </font>
    <font>
      <b/>
      <sz val="12"/>
      <color rgb="FFFF0000"/>
      <name val="Arial"/>
      <family val="2"/>
    </font>
    <font>
      <b/>
      <sz val="11"/>
      <color theme="1"/>
      <name val="Arial"/>
      <family val="2"/>
    </font>
    <font>
      <sz val="14"/>
      <color theme="1"/>
      <name val="Arial"/>
      <family val="2"/>
    </font>
    <font>
      <b/>
      <u/>
      <sz val="11"/>
      <name val="Arial"/>
      <family val="2"/>
    </font>
    <font>
      <sz val="11"/>
      <name val="Calibri"/>
      <family val="2"/>
    </font>
    <font>
      <sz val="11"/>
      <color rgb="FF1F497D"/>
      <name val="Calibri"/>
      <family val="2"/>
    </font>
  </fonts>
  <fills count="1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gray125">
        <fgColor theme="7" tint="0.79998168889431442"/>
        <bgColor indexed="26"/>
      </patternFill>
    </fill>
    <fill>
      <patternFill patternType="gray125">
        <fgColor theme="7" tint="0.79998168889431442"/>
        <bgColor indexed="65"/>
      </patternFill>
    </fill>
    <fill>
      <patternFill patternType="solid">
        <fgColor theme="0"/>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rgb="FF00000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style="thin">
        <color theme="0"/>
      </right>
      <top/>
      <bottom/>
      <diagonal/>
    </border>
    <border>
      <left style="thin">
        <color theme="0"/>
      </left>
      <right style="thin">
        <color theme="0"/>
      </right>
      <top style="medium">
        <color indexed="64"/>
      </top>
      <bottom style="thin">
        <color theme="0"/>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bottom style="medium">
        <color indexed="64"/>
      </bottom>
      <diagonal/>
    </border>
    <border>
      <left style="thin">
        <color indexed="64"/>
      </left>
      <right style="thin">
        <color theme="0"/>
      </right>
      <top style="thin">
        <color theme="0"/>
      </top>
      <bottom style="thin">
        <color theme="0"/>
      </bottom>
      <diagonal/>
    </border>
    <border>
      <left/>
      <right/>
      <top/>
      <bottom style="thin">
        <color theme="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theme="0"/>
      </top>
      <bottom/>
      <diagonal/>
    </border>
    <border>
      <left style="medium">
        <color indexed="64"/>
      </left>
      <right/>
      <top/>
      <bottom style="thin">
        <color theme="0"/>
      </bottom>
      <diagonal/>
    </border>
    <border>
      <left style="thin">
        <color theme="0"/>
      </left>
      <right style="thin">
        <color theme="0"/>
      </right>
      <top style="thin">
        <color indexed="64"/>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theme="1"/>
      </left>
      <right style="thin">
        <color theme="0"/>
      </right>
      <top style="thin">
        <color theme="0"/>
      </top>
      <bottom/>
      <diagonal/>
    </border>
    <border>
      <left style="thin">
        <color theme="1"/>
      </left>
      <right style="thin">
        <color theme="1"/>
      </right>
      <top style="thin">
        <color theme="1"/>
      </top>
      <bottom style="thin">
        <color theme="1"/>
      </bottom>
      <diagonal/>
    </border>
  </borders>
  <cellStyleXfs count="6">
    <xf numFmtId="0" fontId="0" fillId="0" borderId="0"/>
    <xf numFmtId="0" fontId="14" fillId="0" borderId="8" applyNumberFormat="0" applyFill="0" applyProtection="0">
      <alignment vertical="top"/>
    </xf>
    <xf numFmtId="0" fontId="14" fillId="0" borderId="8" applyNumberFormat="0" applyFill="0" applyProtection="0">
      <alignment vertical="top"/>
    </xf>
    <xf numFmtId="0" fontId="14" fillId="0" borderId="8" applyNumberFormat="0" applyFill="0" applyProtection="0">
      <alignment vertical="top"/>
    </xf>
    <xf numFmtId="0" fontId="14" fillId="0" borderId="0" applyNumberFormat="0" applyFill="0" applyBorder="0" applyProtection="0">
      <alignment vertical="top"/>
    </xf>
    <xf numFmtId="0" fontId="34" fillId="0" borderId="0" applyNumberFormat="0" applyFill="0" applyBorder="0" applyAlignment="0" applyProtection="0">
      <alignment vertical="top"/>
      <protection locked="0"/>
    </xf>
  </cellStyleXfs>
  <cellXfs count="288">
    <xf numFmtId="0" fontId="0" fillId="0" borderId="0" xfId="0"/>
    <xf numFmtId="0" fontId="0" fillId="0" borderId="0" xfId="0" applyProtection="1"/>
    <xf numFmtId="0" fontId="2" fillId="0" borderId="0" xfId="0" applyFont="1" applyProtection="1"/>
    <xf numFmtId="0" fontId="3" fillId="0" borderId="0" xfId="0" applyFont="1" applyProtection="1"/>
    <xf numFmtId="0" fontId="0" fillId="0" borderId="0" xfId="0" applyFont="1" applyProtection="1"/>
    <xf numFmtId="0" fontId="8" fillId="0" borderId="0" xfId="0" applyFont="1" applyProtection="1"/>
    <xf numFmtId="0" fontId="4" fillId="0" borderId="0" xfId="4" applyFont="1" applyBorder="1" applyAlignment="1">
      <alignment vertical="top"/>
    </xf>
    <xf numFmtId="0" fontId="16" fillId="0" borderId="0" xfId="0" applyFont="1"/>
    <xf numFmtId="0" fontId="4" fillId="0" borderId="0" xfId="1" applyFont="1" applyFill="1" applyBorder="1" applyAlignment="1">
      <alignment vertical="top"/>
    </xf>
    <xf numFmtId="0" fontId="4" fillId="0" borderId="0" xfId="0" applyFont="1"/>
    <xf numFmtId="0" fontId="4" fillId="0" borderId="0" xfId="2" applyFont="1" applyFill="1" applyBorder="1" applyAlignment="1">
      <alignment vertical="top"/>
    </xf>
    <xf numFmtId="0" fontId="4" fillId="0" borderId="0" xfId="3" applyFont="1" applyFill="1" applyBorder="1" applyAlignment="1">
      <alignment vertical="top"/>
    </xf>
    <xf numFmtId="0" fontId="0" fillId="0" borderId="0" xfId="0" applyAlignment="1" applyProtection="1">
      <alignment horizontal="center"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horizontal="center" vertical="center"/>
    </xf>
    <xf numFmtId="0" fontId="0" fillId="0" borderId="0" xfId="0" applyFont="1" applyAlignment="1" applyProtection="1">
      <alignment horizontal="center" vertical="center"/>
    </xf>
    <xf numFmtId="0" fontId="8" fillId="0" borderId="0" xfId="0" applyFont="1" applyAlignment="1" applyProtection="1">
      <alignment horizontal="center" vertical="center"/>
    </xf>
    <xf numFmtId="0" fontId="2" fillId="3" borderId="1" xfId="0" applyFont="1" applyFill="1" applyBorder="1" applyAlignment="1" applyProtection="1">
      <alignment horizontal="center" vertical="center"/>
      <protection locked="0"/>
    </xf>
    <xf numFmtId="0" fontId="1" fillId="0" borderId="9" xfId="0" applyFont="1" applyBorder="1" applyAlignment="1" applyProtection="1">
      <alignment horizontal="center" vertical="center"/>
    </xf>
    <xf numFmtId="0" fontId="1" fillId="0" borderId="9" xfId="0" applyFont="1" applyBorder="1" applyProtection="1"/>
    <xf numFmtId="0" fontId="0" fillId="0" borderId="9" xfId="0" applyBorder="1" applyProtection="1"/>
    <xf numFmtId="0" fontId="2" fillId="0" borderId="9" xfId="0" applyFont="1" applyBorder="1" applyAlignment="1" applyProtection="1">
      <alignment horizontal="center" vertical="center"/>
    </xf>
    <xf numFmtId="0" fontId="2" fillId="0" borderId="9" xfId="0" applyFont="1" applyBorder="1" applyProtection="1"/>
    <xf numFmtId="0" fontId="2" fillId="0" borderId="9" xfId="0" applyFont="1" applyFill="1" applyBorder="1" applyAlignment="1" applyProtection="1">
      <alignment wrapText="1"/>
    </xf>
    <xf numFmtId="0" fontId="2" fillId="0" borderId="9" xfId="0" applyFont="1" applyFill="1" applyBorder="1" applyAlignment="1" applyProtection="1">
      <alignment horizontal="center" vertical="center"/>
    </xf>
    <xf numFmtId="0" fontId="2" fillId="0" borderId="9" xfId="0" applyFont="1" applyFill="1" applyBorder="1" applyProtection="1"/>
    <xf numFmtId="0" fontId="2" fillId="0" borderId="11" xfId="0" applyFont="1" applyBorder="1" applyProtection="1"/>
    <xf numFmtId="0" fontId="2" fillId="0" borderId="13" xfId="0" applyFont="1" applyBorder="1" applyProtection="1"/>
    <xf numFmtId="0" fontId="2" fillId="0" borderId="17" xfId="0" applyFont="1" applyBorder="1" applyProtection="1"/>
    <xf numFmtId="0" fontId="2" fillId="0" borderId="9" xfId="0" applyFont="1" applyBorder="1" applyAlignment="1" applyProtection="1">
      <alignment vertical="center"/>
    </xf>
    <xf numFmtId="0" fontId="3" fillId="0" borderId="9" xfId="0" applyFont="1" applyBorder="1" applyProtection="1"/>
    <xf numFmtId="0" fontId="0" fillId="0" borderId="9" xfId="0" applyFont="1" applyBorder="1" applyProtection="1"/>
    <xf numFmtId="0" fontId="8" fillId="0" borderId="9" xfId="0" applyFont="1" applyBorder="1" applyProtection="1"/>
    <xf numFmtId="0" fontId="22" fillId="0" borderId="0" xfId="0" applyFont="1" applyAlignment="1" applyProtection="1">
      <alignment horizontal="center" vertical="center"/>
    </xf>
    <xf numFmtId="0" fontId="22" fillId="0" borderId="9" xfId="0" applyFont="1" applyBorder="1" applyProtection="1"/>
    <xf numFmtId="0" fontId="22" fillId="0" borderId="0" xfId="0" applyFont="1" applyProtection="1"/>
    <xf numFmtId="0" fontId="2" fillId="0" borderId="0" xfId="0" applyFont="1" applyAlignment="1" applyProtection="1">
      <alignment horizontal="left" vertical="center"/>
    </xf>
    <xf numFmtId="0" fontId="2" fillId="0" borderId="9" xfId="0" applyFont="1" applyBorder="1" applyAlignment="1" applyProtection="1">
      <alignment horizontal="left" vertical="center"/>
    </xf>
    <xf numFmtId="0" fontId="1" fillId="0" borderId="11" xfId="0" applyFont="1" applyBorder="1" applyProtection="1"/>
    <xf numFmtId="0" fontId="21" fillId="0" borderId="9" xfId="0" applyFont="1" applyBorder="1" applyProtection="1"/>
    <xf numFmtId="0" fontId="19" fillId="0" borderId="9" xfId="0" applyFont="1" applyBorder="1" applyAlignment="1" applyProtection="1">
      <alignment horizontal="left" vertical="center"/>
    </xf>
    <xf numFmtId="0" fontId="19" fillId="0" borderId="10" xfId="0" applyFont="1" applyBorder="1" applyAlignment="1" applyProtection="1"/>
    <xf numFmtId="0" fontId="19" fillId="0" borderId="9" xfId="0" applyFont="1" applyBorder="1" applyAlignment="1" applyProtection="1"/>
    <xf numFmtId="0" fontId="10" fillId="0" borderId="12" xfId="0" applyFont="1" applyBorder="1" applyAlignment="1" applyProtection="1"/>
    <xf numFmtId="0" fontId="2" fillId="0" borderId="9" xfId="0" applyFont="1" applyBorder="1" applyAlignment="1" applyProtection="1">
      <alignment horizontal="left"/>
    </xf>
    <xf numFmtId="0" fontId="19" fillId="0" borderId="17" xfId="0" applyFont="1" applyBorder="1" applyAlignment="1" applyProtection="1"/>
    <xf numFmtId="0" fontId="10" fillId="0" borderId="9" xfId="0" applyFont="1" applyBorder="1" applyAlignment="1" applyProtection="1"/>
    <xf numFmtId="0" fontId="2" fillId="0" borderId="11" xfId="0" applyFont="1" applyBorder="1" applyAlignment="1" applyProtection="1">
      <alignment horizontal="left"/>
    </xf>
    <xf numFmtId="0" fontId="2" fillId="0" borderId="9" xfId="0" applyFont="1" applyBorder="1" applyAlignment="1" applyProtection="1">
      <alignment horizontal="right"/>
    </xf>
    <xf numFmtId="0" fontId="2" fillId="0" borderId="11" xfId="0" applyFont="1" applyBorder="1" applyAlignment="1" applyProtection="1"/>
    <xf numFmtId="14" fontId="2" fillId="0" borderId="18" xfId="0" applyNumberFormat="1" applyFont="1" applyFill="1" applyBorder="1" applyAlignment="1" applyProtection="1">
      <alignment horizontal="center"/>
    </xf>
    <xf numFmtId="14" fontId="2" fillId="0" borderId="17" xfId="0" applyNumberFormat="1" applyFont="1" applyFill="1" applyBorder="1" applyAlignment="1" applyProtection="1">
      <alignment horizontal="center"/>
    </xf>
    <xf numFmtId="0" fontId="10" fillId="0" borderId="12" xfId="0" applyFont="1" applyFill="1" applyBorder="1" applyAlignment="1" applyProtection="1"/>
    <xf numFmtId="0" fontId="2" fillId="0" borderId="11" xfId="0" applyFont="1" applyFill="1" applyBorder="1" applyAlignment="1" applyProtection="1"/>
    <xf numFmtId="0" fontId="2" fillId="0" borderId="11" xfId="0" applyFont="1" applyFill="1" applyBorder="1" applyProtection="1"/>
    <xf numFmtId="14" fontId="2" fillId="0" borderId="9" xfId="0" applyNumberFormat="1" applyFont="1" applyFill="1" applyBorder="1" applyAlignment="1" applyProtection="1">
      <alignment horizontal="center"/>
    </xf>
    <xf numFmtId="0" fontId="2" fillId="0" borderId="11" xfId="0" applyFont="1" applyBorder="1" applyAlignment="1" applyProtection="1">
      <alignment vertical="center"/>
    </xf>
    <xf numFmtId="0" fontId="10" fillId="0" borderId="12" xfId="0" applyFont="1" applyBorder="1" applyAlignment="1" applyProtection="1">
      <alignment vertical="center"/>
    </xf>
    <xf numFmtId="0" fontId="3" fillId="0" borderId="9" xfId="0" applyFont="1" applyFill="1" applyBorder="1" applyAlignment="1" applyProtection="1">
      <alignment vertical="center"/>
    </xf>
    <xf numFmtId="0" fontId="3" fillId="0" borderId="9" xfId="0" applyFont="1" applyFill="1" applyBorder="1" applyProtection="1"/>
    <xf numFmtId="0" fontId="21" fillId="0" borderId="9" xfId="0" applyFont="1" applyBorder="1" applyAlignment="1" applyProtection="1">
      <alignment vertical="center"/>
    </xf>
    <xf numFmtId="0" fontId="2" fillId="0" borderId="10" xfId="0" applyFont="1" applyBorder="1" applyProtection="1"/>
    <xf numFmtId="0" fontId="2" fillId="0" borderId="19" xfId="0" applyFont="1" applyBorder="1" applyProtection="1"/>
    <xf numFmtId="0" fontId="7" fillId="0" borderId="10" xfId="0" applyFont="1" applyFill="1" applyBorder="1" applyAlignment="1" applyProtection="1">
      <alignment wrapText="1"/>
    </xf>
    <xf numFmtId="0" fontId="3" fillId="2" borderId="2" xfId="0" applyFont="1" applyFill="1" applyBorder="1" applyAlignment="1" applyProtection="1">
      <alignment wrapText="1"/>
    </xf>
    <xf numFmtId="0" fontId="3" fillId="2" borderId="2" xfId="0" applyFont="1" applyFill="1" applyBorder="1" applyAlignment="1" applyProtection="1"/>
    <xf numFmtId="0" fontId="3" fillId="2" borderId="2" xfId="0" applyFont="1" applyFill="1" applyBorder="1" applyAlignment="1" applyProtection="1">
      <alignment horizontal="center" textRotation="90" wrapText="1"/>
    </xf>
    <xf numFmtId="0" fontId="11" fillId="6" borderId="2" xfId="0" applyFont="1" applyFill="1" applyBorder="1" applyAlignment="1" applyProtection="1">
      <alignment wrapText="1"/>
    </xf>
    <xf numFmtId="0" fontId="2" fillId="0" borderId="23" xfId="0" applyFont="1" applyBorder="1" applyProtection="1"/>
    <xf numFmtId="0" fontId="2" fillId="0" borderId="22" xfId="0" applyFont="1" applyBorder="1" applyProtection="1"/>
    <xf numFmtId="0" fontId="17" fillId="0" borderId="13" xfId="0" applyFont="1" applyBorder="1" applyAlignment="1" applyProtection="1"/>
    <xf numFmtId="0" fontId="2" fillId="0" borderId="24" xfId="0" applyFont="1" applyBorder="1" applyProtection="1"/>
    <xf numFmtId="0" fontId="2" fillId="0" borderId="4" xfId="0" applyFont="1" applyBorder="1" applyProtection="1"/>
    <xf numFmtId="0" fontId="2" fillId="0" borderId="13" xfId="0" applyFont="1" applyBorder="1" applyAlignment="1" applyProtection="1"/>
    <xf numFmtId="0" fontId="23" fillId="0" borderId="12" xfId="0" applyFont="1" applyBorder="1" applyAlignment="1" applyProtection="1">
      <alignment vertical="center"/>
    </xf>
    <xf numFmtId="0" fontId="20" fillId="0" borderId="9" xfId="0" applyFont="1" applyFill="1" applyBorder="1" applyProtection="1"/>
    <xf numFmtId="0" fontId="21" fillId="0" borderId="9" xfId="0" applyFont="1" applyBorder="1" applyAlignment="1" applyProtection="1">
      <alignment horizontal="left" vertical="center"/>
    </xf>
    <xf numFmtId="0" fontId="2" fillId="0" borderId="9" xfId="0" applyFont="1" applyBorder="1" applyAlignment="1" applyProtection="1">
      <alignment horizontal="left" vertical="center" wrapText="1"/>
    </xf>
    <xf numFmtId="0" fontId="10" fillId="0" borderId="12" xfId="0" applyFont="1" applyBorder="1" applyProtection="1"/>
    <xf numFmtId="0" fontId="0" fillId="0" borderId="13" xfId="0" applyBorder="1" applyProtection="1"/>
    <xf numFmtId="0" fontId="18" fillId="0" borderId="9" xfId="0" applyNumberFormat="1" applyFont="1" applyBorder="1" applyProtection="1"/>
    <xf numFmtId="0" fontId="18" fillId="0" borderId="9" xfId="0" applyFont="1" applyBorder="1" applyProtection="1"/>
    <xf numFmtId="0" fontId="2" fillId="3"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1" fontId="1" fillId="0" borderId="9" xfId="0" applyNumberFormat="1" applyFont="1" applyBorder="1" applyAlignment="1" applyProtection="1">
      <alignment horizontal="center" vertical="center"/>
    </xf>
    <xf numFmtId="1" fontId="2" fillId="0" borderId="9" xfId="0" applyNumberFormat="1" applyFont="1" applyBorder="1" applyAlignment="1" applyProtection="1">
      <alignment horizontal="center" vertical="center"/>
    </xf>
    <xf numFmtId="1" fontId="2" fillId="0" borderId="9" xfId="0" applyNumberFormat="1" applyFont="1" applyFill="1" applyBorder="1" applyAlignment="1" applyProtection="1">
      <alignment horizontal="center" vertical="center"/>
    </xf>
    <xf numFmtId="1" fontId="2" fillId="0" borderId="9" xfId="0" applyNumberFormat="1" applyFont="1" applyBorder="1" applyAlignment="1" applyProtection="1">
      <alignment vertical="center"/>
    </xf>
    <xf numFmtId="1" fontId="3" fillId="0" borderId="0" xfId="0" applyNumberFormat="1" applyFont="1" applyAlignment="1" applyProtection="1">
      <alignment horizontal="center" vertical="center"/>
    </xf>
    <xf numFmtId="1" fontId="2" fillId="0" borderId="0" xfId="0" applyNumberFormat="1" applyFont="1" applyAlignment="1" applyProtection="1">
      <alignment horizontal="center" vertical="center"/>
    </xf>
    <xf numFmtId="1" fontId="2" fillId="0" borderId="0" xfId="0" applyNumberFormat="1" applyFont="1" applyAlignment="1" applyProtection="1">
      <alignment vertical="center"/>
    </xf>
    <xf numFmtId="1" fontId="22" fillId="0" borderId="0" xfId="0" applyNumberFormat="1" applyFont="1" applyAlignment="1" applyProtection="1">
      <alignment horizontal="center" vertical="center"/>
    </xf>
    <xf numFmtId="1" fontId="0" fillId="0" borderId="0" xfId="0" applyNumberFormat="1" applyFont="1" applyAlignment="1" applyProtection="1">
      <alignment horizontal="center" vertical="center"/>
    </xf>
    <xf numFmtId="1" fontId="2" fillId="0" borderId="0" xfId="0" applyNumberFormat="1" applyFont="1" applyAlignment="1" applyProtection="1">
      <alignment horizontal="left" vertical="center"/>
    </xf>
    <xf numFmtId="1" fontId="0" fillId="0" borderId="0" xfId="0" applyNumberFormat="1" applyAlignment="1" applyProtection="1">
      <alignment horizontal="center" vertical="center"/>
    </xf>
    <xf numFmtId="1" fontId="8" fillId="0" borderId="0" xfId="0" applyNumberFormat="1" applyFont="1" applyAlignment="1" applyProtection="1">
      <alignment horizontal="center" vertical="center"/>
    </xf>
    <xf numFmtId="0" fontId="2" fillId="3" borderId="2" xfId="0" applyFont="1" applyFill="1" applyBorder="1" applyAlignment="1" applyProtection="1">
      <alignment horizontal="left" vertical="center" wrapText="1"/>
      <protection locked="0"/>
    </xf>
    <xf numFmtId="1" fontId="2" fillId="0" borderId="0" xfId="0" applyNumberFormat="1" applyFont="1" applyAlignment="1" applyProtection="1">
      <alignment horizontal="left" vertical="center" wrapText="1"/>
    </xf>
    <xf numFmtId="49" fontId="2" fillId="3" borderId="2" xfId="0" applyNumberFormat="1" applyFont="1" applyFill="1" applyBorder="1" applyAlignment="1" applyProtection="1">
      <alignment horizontal="left" vertical="center" wrapText="1"/>
      <protection locked="0"/>
    </xf>
    <xf numFmtId="0" fontId="2" fillId="0" borderId="0" xfId="0" applyFont="1" applyAlignment="1" applyProtection="1">
      <alignment horizontal="left" vertical="center" wrapText="1"/>
    </xf>
    <xf numFmtId="0" fontId="2" fillId="0" borderId="2" xfId="0" applyFont="1" applyFill="1" applyBorder="1" applyAlignment="1" applyProtection="1">
      <alignment horizontal="left" vertical="center" wrapText="1"/>
      <protection locked="0"/>
    </xf>
    <xf numFmtId="9" fontId="2" fillId="0" borderId="2" xfId="0" applyNumberFormat="1" applyFont="1" applyFill="1" applyBorder="1" applyAlignment="1" applyProtection="1">
      <alignment horizontal="left" vertical="center" wrapText="1"/>
      <protection locked="0"/>
    </xf>
    <xf numFmtId="14" fontId="2" fillId="0" borderId="2" xfId="0" applyNumberFormat="1" applyFont="1" applyFill="1" applyBorder="1" applyAlignment="1" applyProtection="1">
      <alignment horizontal="center" vertical="center" wrapText="1"/>
      <protection locked="0"/>
    </xf>
    <xf numFmtId="164" fontId="2" fillId="3" borderId="2" xfId="0" applyNumberFormat="1" applyFont="1" applyFill="1" applyBorder="1" applyAlignment="1" applyProtection="1">
      <alignment horizontal="center" vertical="center" wrapText="1"/>
      <protection locked="0"/>
    </xf>
    <xf numFmtId="164" fontId="2" fillId="0" borderId="2" xfId="0" applyNumberFormat="1" applyFont="1" applyFill="1" applyBorder="1" applyAlignment="1" applyProtection="1">
      <alignment horizontal="center" vertical="center" wrapText="1"/>
      <protection locked="0"/>
    </xf>
    <xf numFmtId="0" fontId="25" fillId="0" borderId="12" xfId="0" applyFont="1" applyBorder="1" applyAlignment="1" applyProtection="1">
      <alignment vertical="center" wrapText="1"/>
    </xf>
    <xf numFmtId="0" fontId="25" fillId="0" borderId="9" xfId="0" applyFont="1" applyBorder="1" applyProtection="1"/>
    <xf numFmtId="0" fontId="25" fillId="0" borderId="9" xfId="0" applyFont="1" applyFill="1" applyBorder="1" applyAlignment="1" applyProtection="1">
      <alignment horizontal="center" vertical="center"/>
    </xf>
    <xf numFmtId="0" fontId="28" fillId="0" borderId="9" xfId="0" applyFont="1" applyBorder="1" applyProtection="1"/>
    <xf numFmtId="0" fontId="25" fillId="0" borderId="9" xfId="0" applyFont="1" applyFill="1" applyBorder="1" applyProtection="1"/>
    <xf numFmtId="0" fontId="25" fillId="0" borderId="9" xfId="0" applyFont="1" applyBorder="1" applyAlignment="1" applyProtection="1">
      <alignment vertical="center"/>
    </xf>
    <xf numFmtId="0" fontId="30" fillId="0" borderId="9" xfId="0" applyFont="1" applyBorder="1" applyProtection="1"/>
    <xf numFmtId="0" fontId="13" fillId="0" borderId="0" xfId="0" applyFont="1" applyBorder="1" applyAlignment="1">
      <alignment horizontal="center" vertical="center"/>
    </xf>
    <xf numFmtId="0" fontId="0" fillId="0" borderId="9" xfId="0" applyBorder="1" applyAlignment="1" applyProtection="1">
      <alignment horizontal="center" vertical="center"/>
    </xf>
    <xf numFmtId="0" fontId="9" fillId="0" borderId="9" xfId="0" applyFont="1" applyBorder="1" applyAlignment="1" applyProtection="1">
      <alignment vertical="top" wrapText="1"/>
    </xf>
    <xf numFmtId="0" fontId="0" fillId="0" borderId="9" xfId="0" applyBorder="1" applyAlignment="1" applyProtection="1">
      <alignment wrapText="1"/>
    </xf>
    <xf numFmtId="0" fontId="12" fillId="0" borderId="9" xfId="0" applyFont="1" applyBorder="1" applyAlignment="1" applyProtection="1">
      <alignment wrapText="1"/>
    </xf>
    <xf numFmtId="0" fontId="12" fillId="0" borderId="9" xfId="0" applyFont="1" applyBorder="1" applyAlignment="1" applyProtection="1">
      <protection hidden="1"/>
    </xf>
    <xf numFmtId="3" fontId="2" fillId="3" borderId="2" xfId="0" applyNumberFormat="1" applyFont="1" applyFill="1" applyBorder="1" applyAlignment="1" applyProtection="1">
      <alignment horizontal="center" vertical="center" wrapText="1"/>
      <protection locked="0"/>
    </xf>
    <xf numFmtId="3" fontId="2" fillId="0" borderId="2" xfId="0" applyNumberFormat="1" applyFont="1" applyFill="1" applyBorder="1" applyAlignment="1" applyProtection="1">
      <alignment horizontal="center" vertical="center" wrapText="1"/>
      <protection locked="0"/>
    </xf>
    <xf numFmtId="1" fontId="2" fillId="3" borderId="2" xfId="0" applyNumberFormat="1" applyFont="1" applyFill="1" applyBorder="1" applyAlignment="1" applyProtection="1">
      <alignment horizontal="center" vertical="center" wrapText="1"/>
      <protection locked="0"/>
    </xf>
    <xf numFmtId="1" fontId="2" fillId="0" borderId="2" xfId="0" applyNumberFormat="1" applyFont="1" applyFill="1" applyBorder="1" applyAlignment="1" applyProtection="1">
      <alignment horizontal="center" vertical="center" wrapText="1"/>
      <protection locked="0"/>
    </xf>
    <xf numFmtId="0" fontId="38" fillId="0" borderId="9" xfId="0" applyFont="1" applyFill="1" applyBorder="1" applyAlignment="1" applyProtection="1">
      <alignment vertical="center"/>
    </xf>
    <xf numFmtId="0" fontId="0" fillId="0" borderId="9" xfId="0" applyBorder="1" applyAlignment="1" applyProtection="1">
      <alignment vertical="center"/>
    </xf>
    <xf numFmtId="0" fontId="0" fillId="0" borderId="9" xfId="0" applyBorder="1" applyAlignment="1" applyProtection="1">
      <alignment vertical="center" wrapText="1"/>
    </xf>
    <xf numFmtId="0" fontId="0" fillId="0" borderId="9" xfId="0" applyBorder="1" applyAlignment="1" applyProtection="1">
      <alignment horizontal="left" vertical="top"/>
    </xf>
    <xf numFmtId="0" fontId="0" fillId="0" borderId="9" xfId="0" applyBorder="1" applyAlignment="1" applyProtection="1">
      <alignment horizontal="center" vertical="top"/>
    </xf>
    <xf numFmtId="0" fontId="26" fillId="0" borderId="9" xfId="0" applyFont="1" applyBorder="1" applyAlignment="1" applyProtection="1">
      <alignment horizontal="left" vertical="top"/>
    </xf>
    <xf numFmtId="0" fontId="26" fillId="0" borderId="9" xfId="0" applyFont="1" applyBorder="1" applyAlignment="1" applyProtection="1">
      <alignment horizontal="center" vertical="top"/>
    </xf>
    <xf numFmtId="0" fontId="29" fillId="0" borderId="9" xfId="0" applyFont="1" applyBorder="1" applyAlignment="1" applyProtection="1">
      <alignment horizontal="center" vertical="top"/>
    </xf>
    <xf numFmtId="0" fontId="6" fillId="0" borderId="9" xfId="0" applyFont="1" applyBorder="1" applyAlignment="1" applyProtection="1">
      <alignment horizontal="left" vertical="top"/>
    </xf>
    <xf numFmtId="0" fontId="31" fillId="0" borderId="9" xfId="0" applyFont="1" applyBorder="1" applyAlignment="1" applyProtection="1">
      <alignment horizontal="left" vertical="top"/>
    </xf>
    <xf numFmtId="0" fontId="27" fillId="0" borderId="9" xfId="0" applyFont="1" applyBorder="1" applyAlignment="1" applyProtection="1">
      <alignment horizontal="center" vertical="top"/>
    </xf>
    <xf numFmtId="0" fontId="6" fillId="0" borderId="9" xfId="0" applyFont="1" applyBorder="1" applyAlignment="1" applyProtection="1">
      <alignment horizontal="center" vertical="top"/>
    </xf>
    <xf numFmtId="0" fontId="13" fillId="0" borderId="9" xfId="0" applyFont="1" applyBorder="1" applyAlignment="1" applyProtection="1">
      <alignment horizontal="center" vertical="top"/>
    </xf>
    <xf numFmtId="0" fontId="34" fillId="0" borderId="9" xfId="5" applyBorder="1" applyAlignment="1" applyProtection="1">
      <alignment horizontal="center" vertical="top"/>
    </xf>
    <xf numFmtId="0" fontId="28" fillId="0" borderId="9" xfId="0" applyFont="1" applyBorder="1" applyAlignment="1" applyProtection="1">
      <alignment horizontal="center" vertical="center"/>
    </xf>
    <xf numFmtId="0" fontId="25" fillId="0" borderId="9" xfId="0" applyFont="1" applyBorder="1" applyAlignment="1" applyProtection="1">
      <alignment horizontal="center" vertical="center"/>
    </xf>
    <xf numFmtId="0" fontId="32" fillId="0" borderId="9" xfId="0" applyFont="1" applyBorder="1" applyAlignment="1" applyProtection="1">
      <alignment wrapText="1"/>
    </xf>
    <xf numFmtId="0" fontId="32" fillId="0" borderId="9" xfId="0" applyFont="1" applyBorder="1" applyAlignment="1" applyProtection="1">
      <alignment horizontal="center" wrapText="1"/>
    </xf>
    <xf numFmtId="0" fontId="25" fillId="0" borderId="9" xfId="0" applyFont="1" applyBorder="1" applyAlignment="1" applyProtection="1">
      <alignment horizontal="center" vertical="center" wrapText="1"/>
    </xf>
    <xf numFmtId="0" fontId="25" fillId="0" borderId="9" xfId="0" applyFont="1" applyBorder="1" applyAlignment="1" applyProtection="1">
      <alignment horizontal="left" vertical="center" wrapText="1"/>
    </xf>
    <xf numFmtId="0" fontId="32" fillId="0" borderId="13" xfId="0" applyFont="1" applyBorder="1" applyAlignment="1" applyProtection="1">
      <alignment horizontal="center" vertical="center"/>
    </xf>
    <xf numFmtId="0" fontId="33" fillId="0" borderId="9" xfId="0" applyFont="1" applyBorder="1" applyProtection="1"/>
    <xf numFmtId="0" fontId="33" fillId="0" borderId="9" xfId="0" applyFont="1" applyBorder="1" applyAlignment="1" applyProtection="1">
      <alignment horizontal="center" vertical="center"/>
    </xf>
    <xf numFmtId="0" fontId="30" fillId="0" borderId="9" xfId="0" applyFont="1" applyBorder="1" applyAlignment="1" applyProtection="1">
      <alignment horizontal="center" vertical="center"/>
    </xf>
    <xf numFmtId="0" fontId="25" fillId="0" borderId="9" xfId="0" applyFont="1" applyBorder="1" applyAlignment="1" applyProtection="1">
      <alignment horizontal="left" vertical="center"/>
    </xf>
    <xf numFmtId="0" fontId="13" fillId="0" borderId="9" xfId="0" applyFont="1" applyBorder="1" applyAlignment="1" applyProtection="1">
      <alignment horizontal="right" vertical="top"/>
    </xf>
    <xf numFmtId="0" fontId="13" fillId="0" borderId="9" xfId="0" applyFont="1" applyBorder="1" applyAlignment="1" applyProtection="1">
      <alignment horizontal="right" vertical="center"/>
    </xf>
    <xf numFmtId="0" fontId="0" fillId="0" borderId="9" xfId="0" applyBorder="1" applyAlignment="1" applyProtection="1">
      <alignment vertical="top"/>
    </xf>
    <xf numFmtId="0" fontId="29" fillId="0" borderId="9" xfId="0" applyFont="1" applyBorder="1" applyAlignment="1" applyProtection="1">
      <alignment horizontal="left" vertical="top"/>
    </xf>
    <xf numFmtId="0" fontId="27" fillId="0" borderId="9" xfId="0" applyFont="1" applyBorder="1" applyAlignment="1" applyProtection="1">
      <alignment horizontal="left" vertical="top"/>
    </xf>
    <xf numFmtId="0" fontId="20" fillId="0" borderId="23" xfId="0" applyFont="1" applyBorder="1" applyAlignment="1" applyProtection="1">
      <alignment vertical="center"/>
    </xf>
    <xf numFmtId="0" fontId="20" fillId="0" borderId="26" xfId="0" applyFont="1" applyBorder="1" applyAlignment="1" applyProtection="1">
      <alignment vertical="center"/>
    </xf>
    <xf numFmtId="1" fontId="2" fillId="0" borderId="27" xfId="0" applyNumberFormat="1" applyFont="1" applyBorder="1" applyAlignment="1" applyProtection="1">
      <alignment horizontal="left" vertical="center" wrapText="1"/>
    </xf>
    <xf numFmtId="1" fontId="2" fillId="0" borderId="28" xfId="0" applyNumberFormat="1" applyFont="1" applyBorder="1" applyAlignment="1" applyProtection="1">
      <alignment horizontal="left" vertical="center" wrapText="1"/>
    </xf>
    <xf numFmtId="1" fontId="2" fillId="0" borderId="29" xfId="0" applyNumberFormat="1" applyFont="1" applyBorder="1" applyAlignment="1" applyProtection="1">
      <alignment horizontal="left" vertical="center" wrapText="1"/>
    </xf>
    <xf numFmtId="1" fontId="2" fillId="0" borderId="0" xfId="0" applyNumberFormat="1" applyFont="1" applyBorder="1" applyAlignment="1" applyProtection="1">
      <alignment horizontal="left" vertical="center" wrapText="1"/>
    </xf>
    <xf numFmtId="1" fontId="2" fillId="0" borderId="30" xfId="0" applyNumberFormat="1" applyFont="1" applyBorder="1" applyAlignment="1" applyProtection="1">
      <alignment horizontal="left" vertical="center" wrapText="1"/>
    </xf>
    <xf numFmtId="1" fontId="2" fillId="0" borderId="31" xfId="0" applyNumberFormat="1" applyFont="1" applyBorder="1" applyAlignment="1" applyProtection="1">
      <alignment horizontal="left" vertical="center" wrapText="1"/>
    </xf>
    <xf numFmtId="0" fontId="6" fillId="0" borderId="9" xfId="0" applyFont="1" applyBorder="1" applyAlignment="1" applyProtection="1">
      <alignment horizontal="center" vertical="center"/>
    </xf>
    <xf numFmtId="1" fontId="25" fillId="0" borderId="0" xfId="0" applyNumberFormat="1" applyFont="1" applyAlignment="1" applyProtection="1">
      <alignment horizontal="left" vertical="center" wrapText="1"/>
    </xf>
    <xf numFmtId="0" fontId="25" fillId="0" borderId="13" xfId="0" applyFont="1" applyBorder="1" applyAlignment="1" applyProtection="1">
      <alignment horizontal="center" vertical="center" wrapText="1"/>
    </xf>
    <xf numFmtId="0" fontId="25" fillId="0" borderId="13" xfId="0" applyFont="1" applyBorder="1" applyAlignment="1" applyProtection="1">
      <alignment horizontal="left" vertical="center" wrapText="1"/>
    </xf>
    <xf numFmtId="0" fontId="25" fillId="0" borderId="0" xfId="0" applyFont="1" applyAlignment="1" applyProtection="1">
      <alignment horizontal="left" vertical="center" wrapText="1"/>
    </xf>
    <xf numFmtId="0" fontId="29" fillId="0" borderId="9" xfId="0" applyFont="1" applyBorder="1" applyProtection="1"/>
    <xf numFmtId="0" fontId="19" fillId="0" borderId="9" xfId="0" applyFont="1" applyBorder="1" applyProtection="1"/>
    <xf numFmtId="0" fontId="19" fillId="0" borderId="9" xfId="0" applyFont="1" applyFill="1" applyBorder="1" applyProtection="1"/>
    <xf numFmtId="0" fontId="19" fillId="0" borderId="9" xfId="0" applyFont="1" applyBorder="1" applyAlignment="1" applyProtection="1">
      <alignment vertical="center"/>
    </xf>
    <xf numFmtId="0" fontId="39" fillId="0" borderId="12" xfId="0" applyFont="1" applyBorder="1" applyProtection="1"/>
    <xf numFmtId="0" fontId="19" fillId="0" borderId="12" xfId="0" applyFont="1" applyBorder="1" applyAlignment="1" applyProtection="1">
      <alignment horizontal="left" vertical="center" wrapText="1"/>
    </xf>
    <xf numFmtId="0" fontId="19" fillId="0" borderId="25" xfId="0" applyFont="1" applyBorder="1" applyAlignment="1" applyProtection="1">
      <alignment horizontal="left" vertical="center" wrapText="1"/>
    </xf>
    <xf numFmtId="0" fontId="19" fillId="0" borderId="22" xfId="0" applyFont="1" applyBorder="1" applyProtection="1"/>
    <xf numFmtId="0" fontId="19" fillId="0" borderId="12" xfId="0" applyFont="1" applyBorder="1" applyProtection="1"/>
    <xf numFmtId="0" fontId="19" fillId="0" borderId="12" xfId="0" applyFont="1" applyBorder="1" applyAlignment="1" applyProtection="1">
      <alignment vertical="center"/>
    </xf>
    <xf numFmtId="0" fontId="40" fillId="0" borderId="12" xfId="0" applyFont="1" applyBorder="1" applyProtection="1"/>
    <xf numFmtId="0" fontId="0" fillId="0" borderId="12" xfId="0" applyFont="1" applyBorder="1" applyProtection="1"/>
    <xf numFmtId="0" fontId="0" fillId="0" borderId="9" xfId="0" applyFont="1" applyBorder="1" applyAlignment="1" applyProtection="1">
      <alignment horizontal="center" vertical="center"/>
    </xf>
    <xf numFmtId="0" fontId="19" fillId="0" borderId="12" xfId="0" applyFont="1" applyBorder="1" applyAlignment="1" applyProtection="1">
      <alignment horizontal="left" vertical="center"/>
    </xf>
    <xf numFmtId="0" fontId="19" fillId="0" borderId="12" xfId="0" applyFont="1" applyBorder="1" applyAlignment="1" applyProtection="1">
      <alignment vertical="center"/>
      <protection hidden="1"/>
    </xf>
    <xf numFmtId="0" fontId="5" fillId="0" borderId="9" xfId="0" applyFont="1" applyBorder="1" applyAlignment="1" applyProtection="1">
      <alignment vertical="center" wrapText="1"/>
    </xf>
    <xf numFmtId="0" fontId="10" fillId="0" borderId="21" xfId="0" applyFont="1" applyBorder="1" applyProtection="1"/>
    <xf numFmtId="0" fontId="0" fillId="0" borderId="11" xfId="0" applyBorder="1" applyProtection="1"/>
    <xf numFmtId="0" fontId="10" fillId="0" borderId="32" xfId="0" applyFont="1" applyBorder="1" applyProtection="1"/>
    <xf numFmtId="0" fontId="0" fillId="0" borderId="23" xfId="0" applyBorder="1" applyProtection="1"/>
    <xf numFmtId="0" fontId="2" fillId="0" borderId="11" xfId="0" applyFont="1" applyBorder="1" applyAlignment="1" applyProtection="1">
      <alignment horizontal="left" vertical="center"/>
    </xf>
    <xf numFmtId="0" fontId="2" fillId="0" borderId="10" xfId="0" applyFont="1" applyBorder="1" applyAlignment="1" applyProtection="1">
      <alignment vertical="center" wrapText="1"/>
    </xf>
    <xf numFmtId="0" fontId="2" fillId="0" borderId="32" xfId="0" applyFont="1" applyBorder="1" applyAlignment="1" applyProtection="1">
      <alignment vertical="center" wrapText="1"/>
    </xf>
    <xf numFmtId="0" fontId="2" fillId="0" borderId="10" xfId="0" applyFont="1" applyBorder="1" applyAlignment="1" applyProtection="1">
      <alignment vertical="center"/>
    </xf>
    <xf numFmtId="0" fontId="25" fillId="0" borderId="20" xfId="0" applyFont="1" applyBorder="1" applyAlignment="1" applyProtection="1">
      <alignment vertical="center" wrapText="1"/>
    </xf>
    <xf numFmtId="0" fontId="25" fillId="0" borderId="10" xfId="0" applyFont="1" applyFill="1" applyBorder="1" applyAlignment="1" applyProtection="1">
      <alignment vertical="center"/>
    </xf>
    <xf numFmtId="49" fontId="2" fillId="0" borderId="13" xfId="0" applyNumberFormat="1" applyFont="1" applyFill="1" applyBorder="1" applyAlignment="1" applyProtection="1">
      <alignment horizontal="center" vertical="center"/>
    </xf>
    <xf numFmtId="0" fontId="0" fillId="0" borderId="11" xfId="0" applyBorder="1" applyAlignment="1" applyProtection="1">
      <alignment vertical="center"/>
    </xf>
    <xf numFmtId="0" fontId="0" fillId="0" borderId="9" xfId="0" applyNumberFormat="1" applyBorder="1" applyAlignment="1" applyProtection="1"/>
    <xf numFmtId="0" fontId="0" fillId="0" borderId="9" xfId="0" applyNumberFormat="1" applyBorder="1" applyAlignment="1" applyProtection="1">
      <alignment vertical="center" wrapText="1"/>
    </xf>
    <xf numFmtId="0" fontId="2" fillId="0" borderId="33" xfId="0" applyFont="1" applyBorder="1" applyAlignment="1" applyProtection="1">
      <alignment horizontal="center" vertical="center"/>
    </xf>
    <xf numFmtId="0" fontId="15" fillId="0" borderId="13" xfId="0" applyFont="1" applyBorder="1" applyAlignment="1" applyProtection="1">
      <alignment horizontal="center" vertical="center"/>
    </xf>
    <xf numFmtId="164" fontId="24" fillId="0" borderId="1" xfId="0" applyNumberFormat="1" applyFont="1" applyBorder="1" applyAlignment="1" applyProtection="1">
      <alignment horizontal="center" vertical="center"/>
      <protection locked="0"/>
    </xf>
    <xf numFmtId="0" fontId="5" fillId="0" borderId="9" xfId="0" applyFont="1" applyBorder="1" applyAlignment="1" applyProtection="1">
      <alignment vertical="center"/>
    </xf>
    <xf numFmtId="0" fontId="25" fillId="0" borderId="13" xfId="0" applyFont="1" applyFill="1" applyBorder="1" applyAlignment="1" applyProtection="1">
      <alignment horizontal="left" vertical="center" wrapText="1"/>
    </xf>
    <xf numFmtId="0" fontId="25" fillId="0" borderId="34" xfId="0" applyFont="1" applyFill="1" applyBorder="1" applyAlignment="1" applyProtection="1">
      <alignment horizontal="left" vertical="center" wrapText="1"/>
    </xf>
    <xf numFmtId="0" fontId="25" fillId="0" borderId="22" xfId="0" applyFont="1" applyBorder="1" applyAlignment="1" applyProtection="1">
      <alignment horizontal="left" vertical="center" wrapText="1"/>
    </xf>
    <xf numFmtId="0" fontId="25" fillId="0" borderId="24" xfId="0" applyFont="1" applyBorder="1" applyProtection="1"/>
    <xf numFmtId="0" fontId="3" fillId="0" borderId="12" xfId="0" applyFont="1" applyFill="1" applyBorder="1" applyProtection="1"/>
    <xf numFmtId="0" fontId="9" fillId="0" borderId="9" xfId="0" applyFont="1" applyBorder="1" applyAlignment="1" applyProtection="1">
      <alignment horizontal="left" vertical="center"/>
    </xf>
    <xf numFmtId="0" fontId="0" fillId="0" borderId="9" xfId="0" applyBorder="1" applyAlignment="1" applyProtection="1">
      <alignment horizontal="left" vertical="center"/>
    </xf>
    <xf numFmtId="0" fontId="7" fillId="0" borderId="37" xfId="0" applyFont="1" applyFill="1" applyBorder="1" applyAlignment="1" applyProtection="1">
      <alignment wrapText="1"/>
    </xf>
    <xf numFmtId="0" fontId="7" fillId="0" borderId="38" xfId="0" applyFont="1" applyFill="1" applyBorder="1" applyAlignment="1" applyProtection="1">
      <alignment wrapText="1"/>
    </xf>
    <xf numFmtId="0" fontId="3" fillId="2" borderId="35" xfId="0" applyFont="1" applyFill="1" applyBorder="1" applyAlignment="1" applyProtection="1">
      <alignment horizontal="center" textRotation="90" wrapText="1"/>
    </xf>
    <xf numFmtId="165" fontId="3" fillId="2" borderId="39" xfId="0" applyNumberFormat="1" applyFont="1" applyFill="1" applyBorder="1" applyAlignment="1" applyProtection="1">
      <alignment horizontal="center" wrapText="1"/>
    </xf>
    <xf numFmtId="0" fontId="2" fillId="9" borderId="2" xfId="0" applyFont="1" applyFill="1" applyBorder="1" applyAlignment="1" applyProtection="1">
      <alignment horizontal="center" vertical="center" wrapText="1"/>
      <protection locked="0"/>
    </xf>
    <xf numFmtId="0" fontId="2" fillId="8" borderId="2" xfId="0" applyFont="1" applyFill="1" applyBorder="1" applyAlignment="1" applyProtection="1">
      <alignment horizontal="center" vertical="center" wrapText="1"/>
      <protection locked="0"/>
    </xf>
    <xf numFmtId="0" fontId="24" fillId="0" borderId="9" xfId="0" applyFont="1" applyBorder="1" applyProtection="1"/>
    <xf numFmtId="0" fontId="20" fillId="0" borderId="9" xfId="0" applyFont="1" applyBorder="1" applyProtection="1"/>
    <xf numFmtId="0" fontId="19" fillId="0" borderId="0" xfId="0" applyFont="1" applyAlignment="1">
      <alignment vertical="center"/>
    </xf>
    <xf numFmtId="0" fontId="42" fillId="0" borderId="0" xfId="0" applyFont="1" applyAlignment="1">
      <alignment vertical="center"/>
    </xf>
    <xf numFmtId="164" fontId="43" fillId="0" borderId="0" xfId="0" applyNumberFormat="1" applyFont="1" applyAlignment="1">
      <alignment vertical="center"/>
    </xf>
    <xf numFmtId="0" fontId="3" fillId="2" borderId="2" xfId="0" applyFont="1" applyFill="1" applyBorder="1" applyAlignment="1" applyProtection="1">
      <alignment horizontal="center" wrapText="1"/>
    </xf>
    <xf numFmtId="0" fontId="5" fillId="0" borderId="21" xfId="0" applyFont="1" applyBorder="1" applyAlignment="1" applyProtection="1">
      <alignment vertical="center" wrapText="1"/>
    </xf>
    <xf numFmtId="0" fontId="13" fillId="0" borderId="9" xfId="0" applyFont="1" applyFill="1" applyBorder="1" applyAlignment="1" applyProtection="1">
      <alignment horizontal="left" vertical="center" wrapText="1"/>
    </xf>
    <xf numFmtId="0" fontId="0" fillId="0" borderId="11" xfId="0" applyBorder="1" applyAlignment="1" applyProtection="1">
      <alignment horizontal="left" vertical="center"/>
    </xf>
    <xf numFmtId="0" fontId="15" fillId="0" borderId="9" xfId="0" applyFont="1" applyBorder="1" applyAlignment="1" applyProtection="1">
      <alignment vertical="center" wrapText="1"/>
    </xf>
    <xf numFmtId="0" fontId="43" fillId="0" borderId="0" xfId="0" applyFont="1" applyAlignment="1">
      <alignment vertical="center"/>
    </xf>
    <xf numFmtId="49" fontId="2" fillId="10" borderId="2" xfId="0" applyNumberFormat="1"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center" vertical="center" wrapText="1"/>
      <protection locked="0"/>
    </xf>
    <xf numFmtId="0" fontId="2" fillId="0" borderId="9" xfId="0" applyFont="1" applyBorder="1" applyAlignment="1" applyProtection="1">
      <alignment wrapText="1"/>
    </xf>
    <xf numFmtId="14" fontId="2" fillId="7" borderId="2" xfId="0" applyNumberFormat="1" applyFont="1" applyFill="1" applyBorder="1" applyAlignment="1" applyProtection="1">
      <alignment horizontal="center" vertical="center" wrapText="1"/>
      <protection locked="0"/>
    </xf>
    <xf numFmtId="9" fontId="2" fillId="7" borderId="2" xfId="0" applyNumberFormat="1" applyFont="1" applyFill="1" applyBorder="1" applyAlignment="1" applyProtection="1">
      <alignment horizontal="left" vertical="center" wrapText="1"/>
      <protection locked="0"/>
    </xf>
    <xf numFmtId="0" fontId="5" fillId="0" borderId="11" xfId="0" applyNumberFormat="1" applyFont="1" applyBorder="1" applyAlignment="1" applyProtection="1">
      <alignment horizontal="left" vertical="center" wrapText="1"/>
    </xf>
    <xf numFmtId="0" fontId="5" fillId="0" borderId="21" xfId="0" applyNumberFormat="1" applyFont="1" applyBorder="1" applyAlignment="1" applyProtection="1">
      <alignment horizontal="left" vertical="center" wrapText="1"/>
    </xf>
    <xf numFmtId="0" fontId="36" fillId="0" borderId="11" xfId="0" applyFont="1" applyFill="1" applyBorder="1" applyAlignment="1" applyProtection="1">
      <alignment horizontal="left" vertical="center" wrapText="1"/>
    </xf>
    <xf numFmtId="0" fontId="36" fillId="0" borderId="26" xfId="0" applyFont="1" applyFill="1" applyBorder="1" applyAlignment="1" applyProtection="1">
      <alignment horizontal="left" vertical="center" wrapText="1"/>
    </xf>
    <xf numFmtId="0" fontId="36" fillId="0" borderId="21"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0" fontId="36" fillId="0" borderId="11" xfId="0" applyFont="1" applyFill="1" applyBorder="1" applyAlignment="1" applyProtection="1">
      <alignment horizontal="left" vertical="center" wrapText="1"/>
      <protection hidden="1"/>
    </xf>
    <xf numFmtId="0" fontId="36" fillId="0" borderId="21" xfId="0" applyFont="1" applyFill="1" applyBorder="1" applyAlignment="1" applyProtection="1">
      <alignment horizontal="left" vertical="center" wrapText="1"/>
      <protection hidden="1"/>
    </xf>
    <xf numFmtId="0" fontId="36" fillId="0" borderId="12" xfId="0" applyFont="1" applyFill="1" applyBorder="1" applyAlignment="1" applyProtection="1">
      <alignment horizontal="left" vertical="center" wrapText="1"/>
      <protection hidden="1"/>
    </xf>
    <xf numFmtId="14" fontId="2" fillId="3" borderId="6" xfId="0" applyNumberFormat="1" applyFont="1" applyFill="1" applyBorder="1" applyAlignment="1" applyProtection="1">
      <alignment horizontal="center" vertical="center"/>
      <protection locked="0"/>
    </xf>
    <xf numFmtId="14" fontId="2" fillId="3" borderId="7" xfId="0" applyNumberFormat="1" applyFont="1" applyFill="1" applyBorder="1" applyAlignment="1" applyProtection="1">
      <alignment horizontal="center" vertical="center"/>
      <protection locked="0"/>
    </xf>
    <xf numFmtId="0" fontId="37" fillId="0" borderId="9" xfId="0" applyFont="1" applyFill="1" applyBorder="1" applyAlignment="1" applyProtection="1">
      <alignment vertical="center" wrapText="1"/>
      <protection hidden="1"/>
    </xf>
    <xf numFmtId="49" fontId="2" fillId="3" borderId="6" xfId="0" applyNumberFormat="1" applyFont="1" applyFill="1" applyBorder="1" applyAlignment="1" applyProtection="1">
      <alignment horizontal="center" vertical="center"/>
      <protection locked="0"/>
    </xf>
    <xf numFmtId="49" fontId="2" fillId="3" borderId="7" xfId="0" applyNumberFormat="1" applyFont="1" applyFill="1" applyBorder="1" applyAlignment="1" applyProtection="1">
      <alignment horizontal="center" vertical="center"/>
      <protection locked="0"/>
    </xf>
    <xf numFmtId="0" fontId="2" fillId="0" borderId="11" xfId="0" applyFont="1" applyBorder="1" applyAlignment="1" applyProtection="1">
      <alignment horizontal="left" vertical="center" wrapText="1"/>
    </xf>
    <xf numFmtId="0" fontId="2" fillId="0" borderId="21" xfId="0" applyFont="1" applyBorder="1" applyAlignment="1" applyProtection="1">
      <alignment horizontal="left" vertical="center" wrapText="1"/>
    </xf>
    <xf numFmtId="0" fontId="36" fillId="0" borderId="9" xfId="0" applyFont="1" applyFill="1" applyBorder="1" applyAlignment="1" applyProtection="1">
      <alignment vertical="center" wrapText="1"/>
      <protection hidden="1"/>
    </xf>
    <xf numFmtId="0" fontId="13" fillId="0" borderId="9" xfId="0" applyFont="1" applyFill="1" applyBorder="1" applyAlignment="1" applyProtection="1">
      <alignment horizontal="left" vertical="center" wrapText="1"/>
    </xf>
    <xf numFmtId="0" fontId="15" fillId="0" borderId="9" xfId="0" applyFont="1" applyFill="1" applyBorder="1" applyAlignment="1" applyProtection="1">
      <alignment horizontal="center" vertical="center"/>
    </xf>
    <xf numFmtId="49" fontId="34" fillId="7" borderId="6" xfId="5" applyNumberFormat="1" applyFill="1" applyBorder="1" applyAlignment="1" applyProtection="1">
      <alignment horizontal="left" vertical="center"/>
      <protection locked="0"/>
    </xf>
    <xf numFmtId="49" fontId="22" fillId="7" borderId="3" xfId="0" applyNumberFormat="1" applyFont="1" applyFill="1" applyBorder="1" applyAlignment="1" applyProtection="1">
      <alignment horizontal="left" vertical="center"/>
      <protection locked="0"/>
    </xf>
    <xf numFmtId="49" fontId="22" fillId="7" borderId="7" xfId="0" applyNumberFormat="1" applyFont="1" applyFill="1" applyBorder="1" applyAlignment="1" applyProtection="1">
      <alignment horizontal="left" vertical="center"/>
      <protection locked="0"/>
    </xf>
    <xf numFmtId="0" fontId="20" fillId="0" borderId="11" xfId="0" applyFont="1" applyBorder="1" applyAlignment="1" applyProtection="1">
      <alignment horizontal="left" vertical="center" wrapText="1"/>
    </xf>
    <xf numFmtId="0" fontId="20" fillId="0" borderId="21" xfId="0" applyFont="1" applyBorder="1" applyAlignment="1" applyProtection="1">
      <alignment horizontal="left" vertical="center" wrapText="1"/>
    </xf>
    <xf numFmtId="0" fontId="3" fillId="4" borderId="6" xfId="0" applyFont="1" applyFill="1" applyBorder="1" applyAlignment="1" applyProtection="1">
      <alignment horizontal="left" vertical="center" wrapText="1"/>
      <protection locked="0"/>
    </xf>
    <xf numFmtId="0" fontId="3" fillId="4" borderId="3" xfId="0" applyFont="1" applyFill="1" applyBorder="1" applyAlignment="1" applyProtection="1">
      <alignment horizontal="left" vertical="center" wrapText="1"/>
      <protection locked="0"/>
    </xf>
    <xf numFmtId="0" fontId="3" fillId="4" borderId="7" xfId="0" applyFont="1" applyFill="1" applyBorder="1" applyAlignment="1" applyProtection="1">
      <alignment horizontal="left" vertical="center" wrapText="1"/>
      <protection locked="0"/>
    </xf>
    <xf numFmtId="1" fontId="2" fillId="4" borderId="14" xfId="0" applyNumberFormat="1" applyFont="1" applyFill="1" applyBorder="1" applyAlignment="1" applyProtection="1">
      <alignment horizontal="center" vertical="center"/>
      <protection locked="0"/>
    </xf>
    <xf numFmtId="1" fontId="2" fillId="4" borderId="15" xfId="0" applyNumberFormat="1" applyFont="1" applyFill="1" applyBorder="1" applyAlignment="1" applyProtection="1">
      <alignment horizontal="center" vertical="center"/>
      <protection locked="0"/>
    </xf>
    <xf numFmtId="1" fontId="2" fillId="4" borderId="16" xfId="0" applyNumberFormat="1" applyFont="1" applyFill="1" applyBorder="1" applyAlignment="1" applyProtection="1">
      <alignment horizontal="center" vertical="center"/>
      <protection locked="0"/>
    </xf>
    <xf numFmtId="14" fontId="2" fillId="3" borderId="14" xfId="0" applyNumberFormat="1" applyFont="1" applyFill="1" applyBorder="1" applyAlignment="1" applyProtection="1">
      <alignment horizontal="center" vertical="center"/>
      <protection locked="0"/>
    </xf>
    <xf numFmtId="14" fontId="2" fillId="3" borderId="15" xfId="0" applyNumberFormat="1" applyFont="1" applyFill="1" applyBorder="1" applyAlignment="1" applyProtection="1">
      <alignment horizontal="center" vertical="center"/>
      <protection locked="0"/>
    </xf>
    <xf numFmtId="14" fontId="2" fillId="3" borderId="16" xfId="0" applyNumberFormat="1" applyFont="1" applyFill="1" applyBorder="1" applyAlignment="1" applyProtection="1">
      <alignment horizontal="center" vertical="center"/>
      <protection locked="0"/>
    </xf>
    <xf numFmtId="1" fontId="2" fillId="5" borderId="6" xfId="0" applyNumberFormat="1" applyFont="1" applyFill="1" applyBorder="1" applyAlignment="1" applyProtection="1">
      <alignment horizontal="center" vertical="center"/>
      <protection locked="0"/>
    </xf>
    <xf numFmtId="1" fontId="2" fillId="5" borderId="3" xfId="0" applyNumberFormat="1" applyFont="1" applyFill="1" applyBorder="1" applyAlignment="1" applyProtection="1">
      <alignment horizontal="center" vertical="center"/>
      <protection locked="0"/>
    </xf>
    <xf numFmtId="1" fontId="2" fillId="5" borderId="7" xfId="0" applyNumberFormat="1"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wrapText="1"/>
    </xf>
    <xf numFmtId="0" fontId="7" fillId="2" borderId="36" xfId="0" applyFont="1" applyFill="1" applyBorder="1" applyAlignment="1" applyProtection="1">
      <alignment horizontal="center" vertical="center" wrapText="1"/>
    </xf>
    <xf numFmtId="0" fontId="3" fillId="2" borderId="5" xfId="0" applyFont="1" applyFill="1" applyBorder="1" applyAlignment="1" applyProtection="1">
      <alignment horizontal="center" wrapText="1"/>
    </xf>
    <xf numFmtId="0" fontId="3" fillId="2" borderId="2" xfId="0" applyFont="1" applyFill="1" applyBorder="1" applyAlignment="1" applyProtection="1">
      <alignment horizontal="center" wrapText="1"/>
    </xf>
    <xf numFmtId="0" fontId="13" fillId="0" borderId="9" xfId="0" applyFont="1" applyBorder="1" applyAlignment="1" applyProtection="1">
      <alignment vertical="center" wrapText="1"/>
    </xf>
    <xf numFmtId="0" fontId="13" fillId="0" borderId="11" xfId="0" applyFont="1" applyBorder="1" applyAlignment="1" applyProtection="1">
      <alignment vertical="center" wrapText="1"/>
    </xf>
    <xf numFmtId="0" fontId="9" fillId="0" borderId="23" xfId="0" applyFont="1" applyBorder="1" applyAlignment="1" applyProtection="1">
      <alignment wrapText="1"/>
    </xf>
    <xf numFmtId="0" fontId="9" fillId="0" borderId="26" xfId="0" applyFont="1" applyBorder="1" applyAlignment="1" applyProtection="1">
      <alignment wrapText="1"/>
    </xf>
    <xf numFmtId="0" fontId="9" fillId="0" borderId="22" xfId="0" applyFont="1" applyBorder="1" applyAlignment="1" applyProtection="1">
      <alignment wrapText="1"/>
    </xf>
    <xf numFmtId="0" fontId="5" fillId="0" borderId="11" xfId="0" applyFont="1" applyBorder="1" applyAlignment="1" applyProtection="1">
      <alignment vertical="center" wrapText="1"/>
    </xf>
    <xf numFmtId="0" fontId="5" fillId="0" borderId="21" xfId="0" applyFont="1" applyBorder="1" applyAlignment="1" applyProtection="1">
      <alignment vertical="center" wrapText="1"/>
    </xf>
    <xf numFmtId="0" fontId="2" fillId="0" borderId="11" xfId="0" applyFont="1" applyBorder="1" applyAlignment="1" applyProtection="1">
      <alignment vertical="center" wrapText="1"/>
    </xf>
    <xf numFmtId="0" fontId="2" fillId="0" borderId="21" xfId="0" applyFont="1" applyBorder="1" applyAlignment="1" applyProtection="1">
      <alignment vertical="center" wrapText="1"/>
    </xf>
    <xf numFmtId="0" fontId="0" fillId="0" borderId="11" xfId="0" applyBorder="1" applyAlignment="1" applyProtection="1">
      <alignment vertical="top"/>
    </xf>
    <xf numFmtId="0" fontId="0" fillId="0" borderId="21" xfId="0" applyBorder="1" applyAlignment="1" applyProtection="1">
      <alignment vertical="top"/>
    </xf>
    <xf numFmtId="0" fontId="0" fillId="0" borderId="12" xfId="0" applyBorder="1" applyAlignment="1" applyProtection="1">
      <alignment vertical="top"/>
    </xf>
    <xf numFmtId="0" fontId="0" fillId="0" borderId="11" xfId="0" applyBorder="1" applyAlignment="1" applyProtection="1">
      <alignment horizontal="left" vertical="center"/>
    </xf>
    <xf numFmtId="0" fontId="0" fillId="0" borderId="21" xfId="0" applyBorder="1" applyAlignment="1" applyProtection="1">
      <alignment horizontal="left" vertical="center"/>
    </xf>
    <xf numFmtId="0" fontId="0" fillId="0" borderId="12" xfId="0" applyBorder="1" applyAlignment="1" applyProtection="1">
      <alignment horizontal="left" vertical="center"/>
    </xf>
    <xf numFmtId="0" fontId="0" fillId="0" borderId="11" xfId="0" applyBorder="1" applyAlignment="1" applyProtection="1">
      <alignment vertical="top" wrapText="1"/>
    </xf>
    <xf numFmtId="0" fontId="0" fillId="0" borderId="21" xfId="0" applyBorder="1" applyAlignment="1" applyProtection="1">
      <alignment vertical="top" wrapText="1"/>
    </xf>
    <xf numFmtId="0" fontId="0" fillId="0" borderId="12" xfId="0" applyBorder="1" applyAlignment="1" applyProtection="1">
      <alignment vertical="top" wrapText="1"/>
    </xf>
  </cellXfs>
  <cellStyles count="6">
    <cellStyle name="ce1140583269_983" xfId="1"/>
    <cellStyle name="ce1539983550_6" xfId="2"/>
    <cellStyle name="ce1727742435_502" xfId="3"/>
    <cellStyle name="Default" xfId="4"/>
    <cellStyle name="Hyperlink" xfId="5" builtinId="8"/>
    <cellStyle name="Normal" xfId="0" builtinId="0"/>
  </cellStyles>
  <dxfs count="430">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indexed="10"/>
      </font>
    </dxf>
    <dxf>
      <font>
        <b/>
        <i val="0"/>
        <color rgb="FFFF0000"/>
      </font>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b/>
        <i val="0"/>
        <color indexed="10"/>
      </font>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indexed="10"/>
      </font>
    </dxf>
    <dxf>
      <font>
        <b/>
        <i val="0"/>
        <color rgb="FFFF0000"/>
      </font>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b/>
        <i val="0"/>
        <color indexed="10"/>
      </font>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rgb="FFFF0000"/>
      </font>
    </dxf>
    <dxf>
      <font>
        <color theme="0"/>
      </font>
    </dxf>
    <dxf>
      <font>
        <b/>
        <i val="0"/>
        <color rgb="FFFF0000"/>
      </font>
    </dxf>
    <dxf>
      <font>
        <color theme="0"/>
      </font>
    </dxf>
    <dxf>
      <font>
        <color theme="0"/>
      </font>
    </dxf>
    <dxf>
      <font>
        <b/>
        <i val="0"/>
        <color indexed="10"/>
      </font>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indexed="10"/>
      </font>
    </dxf>
    <dxf>
      <font>
        <b/>
        <i val="0"/>
        <color rgb="FFFF0000"/>
      </font>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b/>
        <i val="0"/>
        <color indexed="10"/>
      </font>
    </dxf>
    <dxf>
      <font>
        <b/>
        <i val="0"/>
        <color indexed="10"/>
      </font>
    </dxf>
    <dxf>
      <font>
        <b/>
        <i val="0"/>
        <color rgb="FFFF0000"/>
      </font>
    </dxf>
    <dxf>
      <font>
        <color auto="1"/>
      </font>
      <fill>
        <patternFill>
          <bgColor indexed="10"/>
        </patternFill>
      </fill>
    </dxf>
    <dxf>
      <font>
        <color auto="1"/>
      </font>
      <fill>
        <patternFill>
          <bgColor rgb="FFFF0000"/>
        </patternFill>
      </fill>
    </dxf>
    <dxf>
      <fill>
        <patternFill>
          <bgColor rgb="FFFF0000"/>
        </patternFill>
      </fill>
    </dxf>
    <dxf>
      <font>
        <color auto="1"/>
      </font>
    </dxf>
    <dxf>
      <font>
        <color auto="1"/>
      </font>
    </dxf>
    <dxf>
      <fill>
        <patternFill>
          <bgColor rgb="FFFF0000"/>
        </patternFill>
      </fill>
    </dxf>
    <dxf>
      <font>
        <color auto="1"/>
      </font>
    </dxf>
    <dxf>
      <font>
        <color auto="1"/>
      </font>
    </dxf>
    <dxf>
      <fill>
        <patternFill>
          <bgColor rgb="FFFF0000"/>
        </patternFill>
      </fill>
    </dxf>
    <dxf>
      <font>
        <color auto="1"/>
      </font>
    </dxf>
    <dxf>
      <font>
        <color auto="1"/>
      </font>
    </dxf>
    <dxf>
      <fill>
        <patternFill>
          <bgColor rgb="FFFF0000"/>
        </patternFill>
      </fill>
    </dxf>
    <dxf>
      <font>
        <color auto="1"/>
      </font>
    </dxf>
    <dxf>
      <font>
        <color auto="1"/>
      </font>
    </dxf>
    <dxf>
      <fill>
        <patternFill>
          <bgColor rgb="FFFF0000"/>
        </patternFill>
      </fill>
    </dxf>
    <dxf>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ill>
        <patternFill>
          <bgColor rgb="FFFF0000"/>
        </patternFill>
      </fill>
    </dxf>
    <dxf>
      <fill>
        <patternFill>
          <bgColor rgb="FFFF0000"/>
        </patternFill>
      </fill>
    </dxf>
    <dxf>
      <font>
        <color theme="0"/>
      </font>
    </dxf>
    <dxf>
      <font>
        <color theme="0"/>
      </font>
    </dxf>
    <dxf>
      <font>
        <b/>
        <i val="0"/>
        <color rgb="FFFF0000"/>
      </font>
    </dxf>
    <dxf>
      <font>
        <b/>
        <i val="0"/>
        <color rgb="FFFF0000"/>
      </font>
    </dxf>
    <dxf>
      <font>
        <b/>
        <i val="0"/>
        <color indexed="10"/>
      </font>
    </dxf>
    <dxf>
      <font>
        <b/>
        <i val="0"/>
        <color indexed="10"/>
      </font>
    </dxf>
    <dxf>
      <font>
        <b/>
        <i val="0"/>
        <color rgb="FFFF0000"/>
      </font>
    </dxf>
    <dxf>
      <font>
        <color auto="1"/>
      </font>
      <fill>
        <patternFill>
          <bgColor indexed="10"/>
        </patternFill>
      </fill>
    </dxf>
    <dxf>
      <fill>
        <patternFill>
          <bgColor rgb="FFFF0000"/>
        </patternFill>
      </fill>
    </dxf>
    <dxf>
      <font>
        <color auto="1"/>
      </font>
      <fill>
        <patternFill>
          <bgColor rgb="FFFF0000"/>
        </patternFill>
      </fill>
    </dxf>
    <dxf>
      <font>
        <b/>
        <i/>
        <color rgb="FFFF0000"/>
      </font>
    </dxf>
    <dxf>
      <font>
        <b/>
        <i/>
        <color auto="1"/>
      </font>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26</xdr:col>
      <xdr:colOff>4476750</xdr:colOff>
      <xdr:row>293</xdr:row>
      <xdr:rowOff>114300</xdr:rowOff>
    </xdr:from>
    <xdr:to>
      <xdr:col>27</xdr:col>
      <xdr:colOff>5213</xdr:colOff>
      <xdr:row>300</xdr:row>
      <xdr:rowOff>246</xdr:rowOff>
    </xdr:to>
    <xdr:pic>
      <xdr:nvPicPr>
        <xdr:cNvPr id="2" name="Picture 4" descr="ESF.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4328100" y="62865000"/>
          <a:ext cx="1908175" cy="1450976"/>
        </a:xfrm>
        <a:prstGeom prst="rect">
          <a:avLst/>
        </a:prstGeom>
        <a:noFill/>
        <a:ln w="9525">
          <a:noFill/>
          <a:miter lim="800000"/>
          <a:headEnd/>
          <a:tailEnd/>
        </a:ln>
      </xdr:spPr>
    </xdr:pic>
    <xdr:clientData/>
  </xdr:twoCellAnchor>
  <xdr:twoCellAnchor>
    <xdr:from>
      <xdr:col>26</xdr:col>
      <xdr:colOff>4165600</xdr:colOff>
      <xdr:row>0</xdr:row>
      <xdr:rowOff>12700</xdr:rowOff>
    </xdr:from>
    <xdr:to>
      <xdr:col>26</xdr:col>
      <xdr:colOff>6299200</xdr:colOff>
      <xdr:row>5</xdr:row>
      <xdr:rowOff>190500</xdr:rowOff>
    </xdr:to>
    <xdr:pic>
      <xdr:nvPicPr>
        <xdr:cNvPr id="3" name="Picture 1566">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009600" y="12700"/>
          <a:ext cx="2133600" cy="1104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sheetPr>
  <dimension ref="A1:AZ391"/>
  <sheetViews>
    <sheetView tabSelected="1" topLeftCell="C19" zoomScaleNormal="100" zoomScalePageLayoutView="75" workbookViewId="0">
      <selection activeCell="C23" sqref="C23"/>
    </sheetView>
  </sheetViews>
  <sheetFormatPr defaultColWidth="8.90625" defaultRowHeight="15" x14ac:dyDescent="0.25"/>
  <cols>
    <col min="1" max="1" width="9.6328125" style="95" hidden="1" customWidth="1"/>
    <col min="2" max="2" width="8.54296875" style="12" hidden="1" customWidth="1"/>
    <col min="3" max="3" width="27.453125" style="1" customWidth="1"/>
    <col min="4" max="4" width="15.453125" style="1" customWidth="1"/>
    <col min="5" max="5" width="29" style="1" customWidth="1"/>
    <col min="6" max="6" width="14.453125" style="1" customWidth="1"/>
    <col min="7" max="7" width="63.08984375" style="1" customWidth="1"/>
    <col min="8" max="8" width="15.81640625" style="1" customWidth="1"/>
    <col min="9" max="9" width="12" style="1" customWidth="1"/>
    <col min="10" max="10" width="17.453125" style="1" customWidth="1"/>
    <col min="11" max="11" width="12" style="1" customWidth="1"/>
    <col min="12" max="23" width="7.1796875" style="1" customWidth="1"/>
    <col min="24" max="24" width="14.453125" style="1" customWidth="1"/>
    <col min="25" max="26" width="9.81640625" style="1" customWidth="1"/>
    <col min="27" max="27" width="76.08984375" style="1" customWidth="1"/>
    <col min="28" max="28" width="11.453125" style="32" customWidth="1"/>
    <col min="29" max="29" width="9.1796875" style="112" customWidth="1"/>
    <col min="30" max="35" width="8.90625" style="112"/>
    <col min="36" max="36" width="8.90625" style="146"/>
    <col min="37" max="37" width="12.36328125" style="112" customWidth="1"/>
    <col min="38" max="42" width="8.90625" style="112"/>
    <col min="43" max="52" width="8.90625" style="21"/>
    <col min="53" max="16384" width="8.90625" style="1"/>
  </cols>
  <sheetData>
    <row r="1" spans="1:42" s="20" customFormat="1" ht="15.6" x14ac:dyDescent="0.3">
      <c r="A1" s="85"/>
      <c r="B1" s="19"/>
      <c r="C1" s="20" t="s">
        <v>0</v>
      </c>
      <c r="AA1" s="39"/>
      <c r="AB1" s="166"/>
      <c r="AC1" s="109"/>
      <c r="AD1" s="109"/>
      <c r="AE1" s="109"/>
      <c r="AF1" s="109"/>
      <c r="AG1" s="109"/>
      <c r="AH1" s="109"/>
      <c r="AI1" s="109"/>
      <c r="AJ1" s="137"/>
      <c r="AK1" s="109"/>
      <c r="AL1" s="109"/>
      <c r="AM1" s="109"/>
      <c r="AN1" s="109"/>
      <c r="AO1" s="109"/>
      <c r="AP1" s="109"/>
    </row>
    <row r="2" spans="1:42" s="20" customFormat="1" ht="16.5" customHeight="1" x14ac:dyDescent="0.3">
      <c r="A2" s="85"/>
      <c r="B2" s="19"/>
      <c r="C2" s="213" t="s">
        <v>117</v>
      </c>
      <c r="D2" s="214"/>
      <c r="E2" s="214"/>
      <c r="H2" s="247"/>
      <c r="I2" s="220"/>
      <c r="J2" s="220"/>
      <c r="K2" s="248"/>
      <c r="AA2" s="39"/>
      <c r="AB2" s="166"/>
      <c r="AC2" s="109"/>
      <c r="AD2" s="109"/>
      <c r="AE2" s="109"/>
      <c r="AF2" s="109"/>
      <c r="AG2" s="109"/>
      <c r="AH2" s="109"/>
      <c r="AI2" s="109"/>
      <c r="AJ2" s="137"/>
      <c r="AK2" s="109"/>
      <c r="AL2" s="109"/>
      <c r="AM2" s="109"/>
      <c r="AN2" s="109"/>
      <c r="AO2" s="109"/>
      <c r="AP2" s="109"/>
    </row>
    <row r="3" spans="1:42" s="20" customFormat="1" ht="12.75" customHeight="1" x14ac:dyDescent="0.3">
      <c r="A3" s="85"/>
      <c r="B3" s="19"/>
      <c r="C3" s="214"/>
      <c r="D3" s="214"/>
      <c r="E3" s="214"/>
      <c r="H3" s="247"/>
      <c r="I3" s="220"/>
      <c r="J3" s="220"/>
      <c r="K3" s="248"/>
      <c r="AA3" s="39"/>
      <c r="AB3" s="166"/>
      <c r="AC3" s="109"/>
      <c r="AD3" s="109"/>
      <c r="AE3" s="109"/>
      <c r="AF3" s="109"/>
      <c r="AG3" s="109"/>
      <c r="AH3" s="109"/>
      <c r="AI3" s="109"/>
      <c r="AJ3" s="137"/>
      <c r="AK3" s="109"/>
      <c r="AL3" s="109"/>
      <c r="AM3" s="109"/>
      <c r="AN3" s="109"/>
      <c r="AO3" s="109"/>
      <c r="AP3" s="109"/>
    </row>
    <row r="4" spans="1:42" s="20" customFormat="1" ht="21" customHeight="1" x14ac:dyDescent="0.4">
      <c r="A4" s="85"/>
      <c r="B4" s="19"/>
      <c r="C4" s="40" t="s">
        <v>1</v>
      </c>
      <c r="H4" s="247"/>
      <c r="I4" s="220"/>
      <c r="J4" s="220"/>
      <c r="K4" s="248"/>
      <c r="AA4" s="39"/>
      <c r="AB4" s="166"/>
      <c r="AC4" s="109"/>
      <c r="AD4" s="109"/>
      <c r="AE4" s="109"/>
      <c r="AF4" s="109"/>
      <c r="AG4" s="109"/>
      <c r="AH4" s="109"/>
      <c r="AI4" s="109"/>
      <c r="AJ4" s="137"/>
      <c r="AK4" s="109"/>
      <c r="AL4" s="109"/>
      <c r="AM4" s="109"/>
      <c r="AN4" s="109"/>
      <c r="AO4" s="109"/>
      <c r="AP4" s="109"/>
    </row>
    <row r="5" spans="1:42" s="23" customFormat="1" ht="12.75" customHeight="1" x14ac:dyDescent="0.25">
      <c r="A5" s="86"/>
      <c r="B5" s="22"/>
      <c r="AA5" s="27"/>
      <c r="AB5" s="167"/>
      <c r="AC5" s="107"/>
      <c r="AD5" s="107"/>
      <c r="AE5" s="107"/>
      <c r="AF5" s="107"/>
      <c r="AG5" s="107"/>
      <c r="AH5" s="107"/>
      <c r="AI5" s="107"/>
      <c r="AJ5" s="138"/>
      <c r="AK5" s="107"/>
      <c r="AL5" s="107"/>
      <c r="AM5" s="107"/>
      <c r="AN5" s="107"/>
      <c r="AO5" s="107"/>
      <c r="AP5" s="107"/>
    </row>
    <row r="6" spans="1:42" s="23" customFormat="1" ht="20.25" customHeight="1" thickBot="1" x14ac:dyDescent="0.3">
      <c r="A6" s="86"/>
      <c r="B6" s="22"/>
      <c r="C6" s="41" t="s">
        <v>118</v>
      </c>
      <c r="D6" s="42"/>
      <c r="E6" s="42"/>
      <c r="F6" s="42"/>
      <c r="G6" s="43"/>
      <c r="H6" s="24"/>
      <c r="I6" s="24"/>
      <c r="J6" s="24"/>
      <c r="L6" s="43"/>
      <c r="M6" s="43"/>
      <c r="N6" s="43"/>
      <c r="O6" s="43"/>
      <c r="P6" s="43"/>
      <c r="Q6" s="43"/>
      <c r="R6" s="43"/>
      <c r="S6" s="43"/>
      <c r="T6" s="43"/>
      <c r="U6" s="43"/>
      <c r="V6" s="43"/>
      <c r="W6" s="43"/>
      <c r="X6" s="43"/>
      <c r="Y6" s="43"/>
      <c r="AA6" s="27"/>
      <c r="AB6" s="167"/>
      <c r="AC6" s="107"/>
      <c r="AD6" s="107"/>
      <c r="AE6" s="107"/>
      <c r="AF6" s="107"/>
      <c r="AG6" s="107"/>
      <c r="AH6" s="107"/>
      <c r="AI6" s="107"/>
      <c r="AJ6" s="138"/>
      <c r="AK6" s="107"/>
      <c r="AL6" s="107"/>
      <c r="AM6" s="107"/>
      <c r="AN6" s="107"/>
      <c r="AO6" s="107"/>
      <c r="AP6" s="107"/>
    </row>
    <row r="7" spans="1:42" s="23" customFormat="1" ht="33" customHeight="1" thickBot="1" x14ac:dyDescent="0.3">
      <c r="A7" s="86"/>
      <c r="B7" s="22"/>
      <c r="C7" s="27"/>
      <c r="D7" s="254" t="s">
        <v>144</v>
      </c>
      <c r="E7" s="255"/>
      <c r="F7" s="256"/>
      <c r="G7" s="44" t="s">
        <v>2</v>
      </c>
      <c r="AA7" s="27"/>
      <c r="AB7" s="167"/>
      <c r="AC7" s="107"/>
      <c r="AD7" s="107"/>
      <c r="AE7" s="107"/>
      <c r="AF7" s="107"/>
      <c r="AG7" s="107"/>
      <c r="AH7" s="107"/>
      <c r="AI7" s="107"/>
      <c r="AJ7" s="138"/>
      <c r="AK7" s="107"/>
      <c r="AL7" s="107"/>
      <c r="AM7" s="107"/>
      <c r="AN7" s="107"/>
      <c r="AO7" s="107"/>
      <c r="AP7" s="107"/>
    </row>
    <row r="8" spans="1:42" s="23" customFormat="1" ht="20.25" customHeight="1" thickBot="1" x14ac:dyDescent="0.3">
      <c r="A8" s="86"/>
      <c r="B8" s="22"/>
      <c r="C8" s="45" t="s">
        <v>3</v>
      </c>
      <c r="D8" s="46"/>
      <c r="E8" s="46"/>
      <c r="F8" s="29"/>
      <c r="G8" s="47"/>
      <c r="H8" s="43"/>
      <c r="I8" s="43"/>
      <c r="J8" s="43"/>
      <c r="K8" s="43"/>
      <c r="L8" s="43"/>
      <c r="M8" s="43"/>
      <c r="N8" s="43"/>
      <c r="O8" s="43"/>
      <c r="P8" s="43"/>
      <c r="Q8" s="43"/>
      <c r="R8" s="43"/>
      <c r="S8" s="43"/>
      <c r="T8" s="43"/>
      <c r="U8" s="43"/>
      <c r="V8" s="43"/>
      <c r="W8" s="43"/>
      <c r="X8" s="43"/>
      <c r="Y8" s="43"/>
      <c r="AA8" s="27"/>
      <c r="AB8" s="167"/>
      <c r="AC8" s="107"/>
      <c r="AD8" s="107"/>
      <c r="AE8" s="107"/>
      <c r="AF8" s="107"/>
      <c r="AG8" s="107"/>
      <c r="AH8" s="107"/>
      <c r="AI8" s="107"/>
      <c r="AJ8" s="138"/>
      <c r="AK8" s="107"/>
      <c r="AL8" s="107"/>
      <c r="AM8" s="107"/>
      <c r="AN8" s="107"/>
      <c r="AO8" s="107"/>
      <c r="AP8" s="107"/>
    </row>
    <row r="9" spans="1:42" s="23" customFormat="1" ht="22.5" customHeight="1" thickBot="1" x14ac:dyDescent="0.3">
      <c r="A9" s="86"/>
      <c r="B9" s="22"/>
      <c r="C9" s="48"/>
      <c r="D9" s="257">
        <v>10000950</v>
      </c>
      <c r="E9" s="258"/>
      <c r="F9" s="259"/>
      <c r="G9" s="44" t="s">
        <v>2</v>
      </c>
      <c r="H9" s="49"/>
      <c r="I9" s="49"/>
      <c r="J9" s="49"/>
      <c r="AA9" s="27"/>
      <c r="AB9" s="167"/>
      <c r="AC9" s="107"/>
      <c r="AD9" s="107"/>
      <c r="AE9" s="107"/>
      <c r="AF9" s="107"/>
      <c r="AG9" s="107"/>
      <c r="AH9" s="107"/>
      <c r="AI9" s="107"/>
      <c r="AJ9" s="138"/>
      <c r="AK9" s="107"/>
      <c r="AL9" s="107"/>
      <c r="AM9" s="107"/>
      <c r="AN9" s="107"/>
      <c r="AO9" s="107"/>
      <c r="AP9" s="107"/>
    </row>
    <row r="10" spans="1:42" s="23" customFormat="1" ht="20.25" customHeight="1" thickBot="1" x14ac:dyDescent="0.3">
      <c r="A10" s="86"/>
      <c r="B10" s="22"/>
      <c r="C10" s="45" t="s">
        <v>4</v>
      </c>
      <c r="D10" s="29"/>
      <c r="E10" s="46"/>
      <c r="F10" s="29"/>
      <c r="G10" s="47"/>
      <c r="H10" s="43"/>
      <c r="I10" s="43"/>
      <c r="J10" s="43"/>
      <c r="K10" s="43"/>
      <c r="L10" s="43"/>
      <c r="M10" s="43"/>
      <c r="N10" s="43"/>
      <c r="O10" s="43"/>
      <c r="P10" s="43"/>
      <c r="Q10" s="43"/>
      <c r="R10" s="43"/>
      <c r="S10" s="43"/>
      <c r="T10" s="43"/>
      <c r="U10" s="43"/>
      <c r="V10" s="43"/>
      <c r="W10" s="43"/>
      <c r="X10" s="43"/>
      <c r="Y10" s="43"/>
      <c r="AA10" s="27"/>
      <c r="AB10" s="167"/>
      <c r="AC10" s="107"/>
      <c r="AD10" s="107"/>
      <c r="AE10" s="107"/>
      <c r="AF10" s="107"/>
      <c r="AG10" s="107"/>
      <c r="AH10" s="107"/>
      <c r="AI10" s="107"/>
      <c r="AJ10" s="138"/>
      <c r="AK10" s="107"/>
      <c r="AL10" s="107"/>
      <c r="AM10" s="107"/>
      <c r="AN10" s="107"/>
      <c r="AO10" s="107"/>
      <c r="AP10" s="107"/>
    </row>
    <row r="11" spans="1:42" s="23" customFormat="1" ht="22.5" customHeight="1" thickBot="1" x14ac:dyDescent="0.3">
      <c r="A11" s="86"/>
      <c r="B11" s="22"/>
      <c r="C11" s="48"/>
      <c r="D11" s="257">
        <v>0</v>
      </c>
      <c r="E11" s="258"/>
      <c r="F11" s="259"/>
      <c r="G11" s="44" t="s">
        <v>2</v>
      </c>
      <c r="H11" s="49"/>
      <c r="I11" s="49"/>
      <c r="J11" s="49"/>
      <c r="AA11" s="27"/>
      <c r="AB11" s="167"/>
      <c r="AC11" s="107"/>
      <c r="AD11" s="107"/>
      <c r="AE11" s="107"/>
      <c r="AF11" s="107"/>
      <c r="AG11" s="107"/>
      <c r="AH11" s="107"/>
      <c r="AI11" s="107"/>
      <c r="AJ11" s="138"/>
      <c r="AK11" s="107"/>
      <c r="AL11" s="107"/>
      <c r="AM11" s="107"/>
      <c r="AN11" s="107"/>
      <c r="AO11" s="107"/>
      <c r="AP11" s="107"/>
    </row>
    <row r="12" spans="1:42" s="23" customFormat="1" ht="20.25" customHeight="1" thickBot="1" x14ac:dyDescent="0.3">
      <c r="A12" s="86"/>
      <c r="B12" s="22"/>
      <c r="C12" s="38" t="s">
        <v>5</v>
      </c>
      <c r="D12" s="29"/>
      <c r="E12" s="46"/>
      <c r="F12" s="29"/>
      <c r="G12" s="47"/>
      <c r="H12" s="43"/>
      <c r="I12" s="43"/>
      <c r="J12" s="43"/>
      <c r="K12" s="43"/>
      <c r="L12" s="43"/>
      <c r="M12" s="43"/>
      <c r="N12" s="43"/>
      <c r="O12" s="43"/>
      <c r="P12" s="43"/>
      <c r="Q12" s="43"/>
      <c r="R12" s="43"/>
      <c r="S12" s="43"/>
      <c r="T12" s="43"/>
      <c r="U12" s="43"/>
      <c r="V12" s="43"/>
      <c r="W12" s="43"/>
      <c r="X12" s="43"/>
      <c r="Y12" s="43"/>
      <c r="AA12" s="27"/>
      <c r="AB12" s="167"/>
      <c r="AC12" s="107"/>
      <c r="AD12" s="107"/>
      <c r="AE12" s="107"/>
      <c r="AF12" s="107"/>
      <c r="AG12" s="107"/>
      <c r="AH12" s="107"/>
      <c r="AI12" s="107"/>
      <c r="AJ12" s="138"/>
      <c r="AK12" s="107"/>
      <c r="AL12" s="107"/>
      <c r="AM12" s="107"/>
      <c r="AN12" s="107"/>
      <c r="AO12" s="107"/>
      <c r="AP12" s="107"/>
    </row>
    <row r="13" spans="1:42" s="23" customFormat="1" ht="22.5" customHeight="1" thickBot="1" x14ac:dyDescent="0.3">
      <c r="A13" s="86"/>
      <c r="B13" s="22"/>
      <c r="C13" s="27"/>
      <c r="D13" s="260">
        <v>42823</v>
      </c>
      <c r="E13" s="261"/>
      <c r="F13" s="262"/>
      <c r="G13" s="44" t="s">
        <v>2</v>
      </c>
      <c r="AA13" s="50"/>
      <c r="AB13" s="167"/>
      <c r="AC13" s="107"/>
      <c r="AD13" s="107"/>
      <c r="AE13" s="107"/>
      <c r="AF13" s="107"/>
      <c r="AG13" s="107"/>
      <c r="AH13" s="107"/>
      <c r="AI13" s="107"/>
      <c r="AJ13" s="138"/>
      <c r="AK13" s="107"/>
      <c r="AL13" s="107"/>
      <c r="AM13" s="107"/>
      <c r="AN13" s="107"/>
      <c r="AO13" s="107"/>
      <c r="AP13" s="107"/>
    </row>
    <row r="14" spans="1:42" s="26" customFormat="1" ht="22.5" customHeight="1" thickBot="1" x14ac:dyDescent="0.3">
      <c r="A14" s="87"/>
      <c r="B14" s="25"/>
      <c r="C14" s="38" t="s">
        <v>6</v>
      </c>
      <c r="D14" s="51"/>
      <c r="E14" s="52"/>
      <c r="F14" s="51"/>
      <c r="G14" s="53"/>
      <c r="AA14" s="54"/>
      <c r="AB14" s="168"/>
      <c r="AC14" s="110"/>
      <c r="AD14" s="110"/>
      <c r="AE14" s="110"/>
      <c r="AF14" s="110"/>
      <c r="AG14" s="110"/>
      <c r="AH14" s="110"/>
      <c r="AI14" s="110"/>
      <c r="AJ14" s="108"/>
      <c r="AK14" s="110"/>
      <c r="AL14" s="110"/>
      <c r="AM14" s="110"/>
      <c r="AN14" s="110"/>
      <c r="AO14" s="110"/>
      <c r="AP14" s="110"/>
    </row>
    <row r="15" spans="1:42" s="26" customFormat="1" ht="22.5" customHeight="1" thickBot="1" x14ac:dyDescent="0.3">
      <c r="A15" s="87"/>
      <c r="B15" s="25"/>
      <c r="C15" s="55"/>
      <c r="D15" s="263">
        <v>2</v>
      </c>
      <c r="E15" s="264"/>
      <c r="F15" s="265"/>
      <c r="G15" s="53" t="s">
        <v>2</v>
      </c>
      <c r="H15" s="43"/>
      <c r="I15" s="43"/>
      <c r="J15" s="43"/>
      <c r="K15" s="43"/>
      <c r="L15" s="43"/>
      <c r="M15" s="43"/>
      <c r="N15" s="43"/>
      <c r="O15" s="43"/>
      <c r="P15" s="43"/>
      <c r="Q15" s="43"/>
      <c r="R15" s="43"/>
      <c r="AA15" s="54"/>
      <c r="AB15" s="168"/>
      <c r="AC15" s="110"/>
      <c r="AD15" s="110"/>
      <c r="AE15" s="110"/>
      <c r="AF15" s="110"/>
      <c r="AG15" s="110"/>
      <c r="AH15" s="110"/>
      <c r="AI15" s="110"/>
      <c r="AJ15" s="108"/>
      <c r="AK15" s="110"/>
      <c r="AL15" s="110"/>
      <c r="AM15" s="110"/>
      <c r="AN15" s="110"/>
      <c r="AO15" s="110"/>
      <c r="AP15" s="110"/>
    </row>
    <row r="16" spans="1:42" s="26" customFormat="1" ht="24" customHeight="1" thickBot="1" x14ac:dyDescent="0.3">
      <c r="A16" s="87"/>
      <c r="B16" s="25"/>
      <c r="C16" s="55"/>
      <c r="D16" s="56"/>
      <c r="E16" s="56"/>
      <c r="F16" s="56"/>
      <c r="G16" s="53"/>
      <c r="H16" s="23"/>
      <c r="I16" s="23"/>
      <c r="J16" s="23"/>
      <c r="K16" s="23"/>
      <c r="L16" s="23"/>
      <c r="M16" s="23"/>
      <c r="N16" s="23"/>
      <c r="O16" s="23"/>
      <c r="P16" s="23"/>
      <c r="Q16" s="23"/>
      <c r="R16" s="23"/>
      <c r="AA16" s="54"/>
      <c r="AB16" s="168"/>
      <c r="AC16" s="110"/>
      <c r="AD16" s="110"/>
      <c r="AE16" s="110"/>
      <c r="AF16" s="110"/>
      <c r="AG16" s="110"/>
      <c r="AH16" s="110"/>
      <c r="AI16" s="110"/>
      <c r="AJ16" s="108"/>
      <c r="AK16" s="110"/>
      <c r="AL16" s="110"/>
      <c r="AM16" s="110"/>
      <c r="AN16" s="110"/>
      <c r="AO16" s="110"/>
      <c r="AP16" s="110"/>
    </row>
    <row r="17" spans="1:52" s="30" customFormat="1" ht="117" customHeight="1" thickBot="1" x14ac:dyDescent="0.3">
      <c r="A17" s="88"/>
      <c r="C17" s="222" t="s">
        <v>126</v>
      </c>
      <c r="E17" s="57"/>
      <c r="F17" s="18" t="s">
        <v>141</v>
      </c>
      <c r="G17" s="58" t="s">
        <v>7</v>
      </c>
      <c r="H17" s="26"/>
      <c r="I17" s="26"/>
      <c r="J17" s="26"/>
      <c r="K17" s="26"/>
      <c r="L17" s="26"/>
      <c r="M17" s="26"/>
      <c r="N17" s="26"/>
      <c r="O17" s="26"/>
      <c r="P17" s="26"/>
      <c r="Q17" s="26"/>
      <c r="R17" s="26"/>
      <c r="S17" s="59"/>
      <c r="T17" s="59"/>
      <c r="U17" s="59"/>
      <c r="V17" s="59"/>
      <c r="W17" s="59"/>
      <c r="X17" s="59"/>
      <c r="Y17" s="59"/>
      <c r="Z17" s="59"/>
      <c r="AA17" s="57"/>
      <c r="AB17" s="169"/>
      <c r="AC17" s="111"/>
      <c r="AD17" s="111"/>
      <c r="AE17" s="111"/>
      <c r="AF17" s="111"/>
      <c r="AG17" s="111"/>
      <c r="AH17" s="111"/>
      <c r="AI17" s="111"/>
      <c r="AJ17" s="138"/>
      <c r="AK17" s="111"/>
      <c r="AL17" s="111"/>
      <c r="AM17" s="111"/>
      <c r="AN17" s="111"/>
      <c r="AO17" s="111"/>
      <c r="AP17" s="111"/>
    </row>
    <row r="18" spans="1:52" s="23" customFormat="1" ht="31.5" customHeight="1" x14ac:dyDescent="0.25">
      <c r="A18" s="86"/>
      <c r="B18" s="22"/>
      <c r="C18" s="205" t="str">
        <f>IF(F17="NO","If you select NO this is taken to mean that you are submitting a NIL return. Parts 2&amp;3 are Not Applicable therefore please continue to Part 4 of this form.","Please complete Part 2, Part 3 and Part 4 of this form")</f>
        <v>Please complete Part 2, Part 3 and Part 4 of this form</v>
      </c>
      <c r="F18" s="28"/>
      <c r="H18" s="43"/>
      <c r="I18" s="43"/>
      <c r="J18" s="43"/>
      <c r="K18" s="43"/>
      <c r="L18" s="43"/>
      <c r="M18" s="43"/>
      <c r="N18" s="43"/>
      <c r="O18" s="43"/>
      <c r="P18" s="43"/>
      <c r="Q18" s="43"/>
      <c r="R18" s="43"/>
      <c r="S18" s="204"/>
      <c r="T18" s="60"/>
      <c r="U18" s="60"/>
      <c r="V18" s="60"/>
      <c r="W18" s="60"/>
      <c r="X18" s="60"/>
      <c r="Y18" s="60"/>
      <c r="AA18" s="27"/>
      <c r="AB18" s="167"/>
      <c r="AC18" s="107"/>
      <c r="AD18" s="107"/>
      <c r="AE18" s="107"/>
      <c r="AF18" s="107"/>
      <c r="AG18" s="107"/>
      <c r="AH18" s="107"/>
      <c r="AI18" s="107"/>
      <c r="AJ18" s="138"/>
      <c r="AK18" s="107"/>
      <c r="AL18" s="107"/>
      <c r="AM18" s="107"/>
      <c r="AN18" s="107"/>
      <c r="AO18" s="107"/>
      <c r="AP18" s="107"/>
    </row>
    <row r="19" spans="1:52" s="23" customFormat="1" ht="38.25" customHeight="1" x14ac:dyDescent="0.25">
      <c r="A19" s="86"/>
      <c r="B19" s="22"/>
      <c r="C19" s="77" t="s">
        <v>8</v>
      </c>
      <c r="D19" s="62"/>
      <c r="E19" s="62"/>
      <c r="F19" s="62"/>
      <c r="G19" s="62"/>
      <c r="H19" s="62"/>
      <c r="I19" s="63"/>
      <c r="J19" s="63"/>
      <c r="K19" s="63"/>
      <c r="L19" s="266" t="s">
        <v>9</v>
      </c>
      <c r="M19" s="267"/>
      <c r="N19" s="267"/>
      <c r="O19" s="267"/>
      <c r="P19" s="267"/>
      <c r="Q19" s="267"/>
      <c r="R19" s="267"/>
      <c r="S19" s="267"/>
      <c r="T19" s="267"/>
      <c r="U19" s="267"/>
      <c r="V19" s="267"/>
      <c r="W19" s="267"/>
      <c r="X19" s="208"/>
      <c r="Y19" s="207"/>
      <c r="Z19" s="64"/>
      <c r="AA19" s="63"/>
      <c r="AB19" s="167"/>
      <c r="AC19" s="139" t="s">
        <v>10</v>
      </c>
      <c r="AD19" s="139" t="s">
        <v>11</v>
      </c>
      <c r="AE19" s="139" t="s">
        <v>12</v>
      </c>
      <c r="AF19" s="139" t="s">
        <v>13</v>
      </c>
      <c r="AG19" s="139" t="s">
        <v>14</v>
      </c>
      <c r="AH19" s="139" t="s">
        <v>15</v>
      </c>
      <c r="AI19" s="139" t="s">
        <v>16</v>
      </c>
      <c r="AJ19" s="140" t="s">
        <v>17</v>
      </c>
      <c r="AK19" s="139" t="s">
        <v>18</v>
      </c>
      <c r="AL19" s="139" t="s">
        <v>19</v>
      </c>
      <c r="AM19" s="139" t="s">
        <v>20</v>
      </c>
      <c r="AN19" s="139" t="s">
        <v>21</v>
      </c>
      <c r="AO19" s="139" t="s">
        <v>22</v>
      </c>
      <c r="AP19" s="139" t="s">
        <v>23</v>
      </c>
    </row>
    <row r="20" spans="1:52" s="3" customFormat="1" ht="135.75" customHeight="1" x14ac:dyDescent="0.25">
      <c r="A20" s="89" t="s">
        <v>24</v>
      </c>
      <c r="B20" s="15" t="s">
        <v>25</v>
      </c>
      <c r="C20" s="65" t="s">
        <v>26</v>
      </c>
      <c r="D20" s="65" t="s">
        <v>27</v>
      </c>
      <c r="E20" s="65" t="s">
        <v>28</v>
      </c>
      <c r="F20" s="66" t="s">
        <v>29</v>
      </c>
      <c r="G20" s="65" t="s">
        <v>30</v>
      </c>
      <c r="H20" s="218" t="s">
        <v>31</v>
      </c>
      <c r="I20" s="218" t="s">
        <v>32</v>
      </c>
      <c r="J20" s="218" t="s">
        <v>33</v>
      </c>
      <c r="K20" s="218" t="s">
        <v>34</v>
      </c>
      <c r="L20" s="67" t="s">
        <v>35</v>
      </c>
      <c r="M20" s="67" t="s">
        <v>36</v>
      </c>
      <c r="N20" s="67" t="s">
        <v>37</v>
      </c>
      <c r="O20" s="67" t="s">
        <v>38</v>
      </c>
      <c r="P20" s="67" t="s">
        <v>39</v>
      </c>
      <c r="Q20" s="67" t="s">
        <v>40</v>
      </c>
      <c r="R20" s="67" t="s">
        <v>41</v>
      </c>
      <c r="S20" s="67" t="s">
        <v>42</v>
      </c>
      <c r="T20" s="67" t="s">
        <v>43</v>
      </c>
      <c r="U20" s="67" t="s">
        <v>44</v>
      </c>
      <c r="V20" s="67" t="s">
        <v>45</v>
      </c>
      <c r="W20" s="209" t="s">
        <v>46</v>
      </c>
      <c r="X20" s="210" t="s">
        <v>47</v>
      </c>
      <c r="Y20" s="268" t="s">
        <v>48</v>
      </c>
      <c r="Z20" s="269"/>
      <c r="AA20" s="68" t="s">
        <v>49</v>
      </c>
      <c r="AB20" s="170"/>
      <c r="AC20" s="141">
        <v>0</v>
      </c>
      <c r="AD20" s="141">
        <f t="shared" ref="AD20" si="0">COUNTA(F20)</f>
        <v>1</v>
      </c>
      <c r="AE20" s="141">
        <f t="shared" ref="AE20" si="1">IF(AC20&lt;&gt;AD20,1,0)</f>
        <v>1</v>
      </c>
      <c r="AF20" s="141">
        <f t="shared" ref="AF20" si="2">IF(AND(G20="ESF",COUNTA(AA20)=0),1,0)</f>
        <v>0</v>
      </c>
      <c r="AG20" s="141">
        <f t="shared" ref="AG20" si="3">IF(COUNTA(H20,J20)&gt;=1,1,0)</f>
        <v>1</v>
      </c>
      <c r="AH20" s="141">
        <f t="shared" ref="AH20" si="4">IF(OR(AC20&lt;&gt;AG20,AD20&lt;&gt;AG20),1,0)</f>
        <v>1</v>
      </c>
      <c r="AI20" s="141">
        <f t="shared" ref="AI20" si="5">IF(COUNTA(L20:X20)&gt;=1,1,0)</f>
        <v>1</v>
      </c>
      <c r="AJ20" s="141">
        <f t="shared" ref="AJ20" si="6">IF(AND(OR(AC20=1,AD20=1,AG20=1),AI20=0),1,0)</f>
        <v>0</v>
      </c>
      <c r="AK20" s="142">
        <f t="shared" ref="AK20" si="7">IF(COUNTA(Y20:Z20)&gt;=2,1,0)</f>
        <v>0</v>
      </c>
      <c r="AL20" s="142">
        <f t="shared" ref="AL20" si="8">IF(AND(OR(AC20=1,AD20=1,AG20=1),AK20=0),1,0)</f>
        <v>1</v>
      </c>
      <c r="AM20" s="142">
        <f t="shared" ref="AM20" si="9">IF(AND(COUNTA(D20)=1,COUNTA(E20)=0),1,0)</f>
        <v>0</v>
      </c>
      <c r="AN20" s="142">
        <f t="shared" ref="AN20" si="10">IF(AND(COUNTA(H20)=1,COUNTA(I20)=0),1,0)</f>
        <v>0</v>
      </c>
      <c r="AO20" s="142">
        <f t="shared" ref="AO20" si="11">IF(AND(COUNTA(J20)=1,COUNTA(K20)=0),1,0)</f>
        <v>0</v>
      </c>
      <c r="AP20" s="142">
        <f t="shared" ref="AP20" si="12">IF(OR(AN20=1,AO20=1),1,0)</f>
        <v>0</v>
      </c>
      <c r="AQ20" s="31"/>
      <c r="AR20" s="31"/>
      <c r="AS20" s="31"/>
      <c r="AT20" s="31"/>
      <c r="AU20" s="31"/>
      <c r="AV20" s="31"/>
      <c r="AW20" s="31"/>
      <c r="AX20" s="31"/>
      <c r="AY20" s="31"/>
      <c r="AZ20" s="31"/>
    </row>
    <row r="21" spans="1:52" s="100" customFormat="1" ht="15" customHeight="1" x14ac:dyDescent="0.25">
      <c r="A21" s="98">
        <f>D9</f>
        <v>10000950</v>
      </c>
      <c r="B21" s="98">
        <f>D15</f>
        <v>2</v>
      </c>
      <c r="C21" s="97" t="s">
        <v>145</v>
      </c>
      <c r="D21" s="99" t="s">
        <v>149</v>
      </c>
      <c r="E21" s="97" t="s">
        <v>152</v>
      </c>
      <c r="F21" s="83">
        <v>10030425</v>
      </c>
      <c r="G21" s="97" t="s">
        <v>133</v>
      </c>
      <c r="H21" s="104">
        <f>231250*80/100</f>
        <v>185000</v>
      </c>
      <c r="I21" s="119">
        <v>185</v>
      </c>
      <c r="J21" s="104">
        <f>231250*20/100</f>
        <v>46250</v>
      </c>
      <c r="K21" s="121">
        <v>185</v>
      </c>
      <c r="L21" s="83" t="s">
        <v>178</v>
      </c>
      <c r="M21" s="83" t="s">
        <v>178</v>
      </c>
      <c r="N21" s="83" t="s">
        <v>178</v>
      </c>
      <c r="O21" s="83" t="s">
        <v>178</v>
      </c>
      <c r="P21" s="83" t="s">
        <v>178</v>
      </c>
      <c r="Q21" s="83" t="s">
        <v>178</v>
      </c>
      <c r="R21" s="83" t="s">
        <v>178</v>
      </c>
      <c r="S21" s="83" t="s">
        <v>178</v>
      </c>
      <c r="T21" s="83" t="s">
        <v>178</v>
      </c>
      <c r="U21" s="83" t="s">
        <v>178</v>
      </c>
      <c r="V21" s="83" t="s">
        <v>178</v>
      </c>
      <c r="W21" s="83" t="s">
        <v>178</v>
      </c>
      <c r="X21" s="212" t="s">
        <v>112</v>
      </c>
      <c r="Y21" s="228">
        <v>42583</v>
      </c>
      <c r="Z21" s="228">
        <v>42947</v>
      </c>
      <c r="AA21" s="229"/>
      <c r="AB21" s="171"/>
      <c r="AC21" s="141">
        <f t="shared" ref="AC21:AC84" si="13">COUNTA(C21)</f>
        <v>1</v>
      </c>
      <c r="AD21" s="141">
        <f t="shared" ref="AD21:AD84" si="14">COUNTA(F21)</f>
        <v>1</v>
      </c>
      <c r="AE21" s="141">
        <f t="shared" ref="AE21:AE84" si="15">IF(AC21&lt;&gt;AD21,1,0)</f>
        <v>0</v>
      </c>
      <c r="AF21" s="141">
        <f t="shared" ref="AF21:AF84" si="16">IF(AND(G21="ESF",COUNTA(AA21)=0),1,0)</f>
        <v>0</v>
      </c>
      <c r="AG21" s="141">
        <f t="shared" ref="AG21:AG84" si="17">IF(COUNTA(H21,J21)&gt;=1,1,0)</f>
        <v>1</v>
      </c>
      <c r="AH21" s="141">
        <f t="shared" ref="AH21:AH84" si="18">IF(OR(AC21&lt;&gt;AG21,AD21&lt;&gt;AG21),1,0)</f>
        <v>0</v>
      </c>
      <c r="AI21" s="141">
        <f t="shared" ref="AI21:AI84" si="19">IF(COUNTA(L21:X21)&gt;=1,1,0)</f>
        <v>1</v>
      </c>
      <c r="AJ21" s="141">
        <f t="shared" ref="AJ21:AJ84" si="20">IF(AND(OR(AC21=1,AD21=1,AG21=1),AI21=0),1,0)</f>
        <v>0</v>
      </c>
      <c r="AK21" s="142">
        <f>IF(COUNTA(Y21:Y21)&gt;=2,1,0)</f>
        <v>0</v>
      </c>
      <c r="AL21" s="142">
        <f t="shared" ref="AL21:AL84" si="21">IF(AND(OR(AC21=1,AD21=1,AG21=1),AK21=0),1,0)</f>
        <v>1</v>
      </c>
      <c r="AM21" s="142">
        <f t="shared" ref="AM21:AM84" si="22">IF(AND(COUNTA(D21)=1,COUNTA(E21)=0),1,0)</f>
        <v>0</v>
      </c>
      <c r="AN21" s="142">
        <f t="shared" ref="AN21:AN84" si="23">IF(AND(COUNTA(H21)=1,COUNTA(I21)=0),1,0)</f>
        <v>0</v>
      </c>
      <c r="AO21" s="142">
        <f t="shared" ref="AO21:AO84" si="24">IF(AND(COUNTA(J21)=1,COUNTA(K21)=0),1,0)</f>
        <v>0</v>
      </c>
      <c r="AP21" s="142">
        <f t="shared" ref="AP21:AP84" si="25">IF(OR(AN21=1,AO21=1),1,0)</f>
        <v>0</v>
      </c>
      <c r="AQ21" s="78"/>
      <c r="AR21" s="78"/>
      <c r="AS21" s="78"/>
      <c r="AT21" s="78"/>
      <c r="AU21" s="78"/>
      <c r="AV21" s="78"/>
      <c r="AW21" s="78"/>
      <c r="AX21" s="78"/>
      <c r="AY21" s="78"/>
      <c r="AZ21" s="78"/>
    </row>
    <row r="22" spans="1:52" s="100" customFormat="1" ht="15" customHeight="1" x14ac:dyDescent="0.25">
      <c r="A22" s="98">
        <f>D9</f>
        <v>10000950</v>
      </c>
      <c r="B22" s="98">
        <f>D15</f>
        <v>2</v>
      </c>
      <c r="C22" s="101" t="s">
        <v>146</v>
      </c>
      <c r="D22" s="224" t="s">
        <v>150</v>
      </c>
      <c r="E22" s="225" t="s">
        <v>153</v>
      </c>
      <c r="F22" s="226">
        <v>10045136</v>
      </c>
      <c r="G22" s="101" t="s">
        <v>133</v>
      </c>
      <c r="H22" s="105">
        <f>33750*80/100</f>
        <v>27000</v>
      </c>
      <c r="I22" s="120">
        <v>27</v>
      </c>
      <c r="J22" s="105">
        <f>33750*20/100</f>
        <v>6750</v>
      </c>
      <c r="K22" s="122">
        <v>27</v>
      </c>
      <c r="L22" s="84"/>
      <c r="M22" s="84"/>
      <c r="N22" s="84"/>
      <c r="O22" s="84"/>
      <c r="P22" s="84" t="s">
        <v>178</v>
      </c>
      <c r="Q22" s="84"/>
      <c r="R22" s="84"/>
      <c r="S22" s="84" t="s">
        <v>178</v>
      </c>
      <c r="T22" s="84"/>
      <c r="U22" s="84"/>
      <c r="V22" s="84"/>
      <c r="W22" s="84"/>
      <c r="X22" s="211" t="s">
        <v>112</v>
      </c>
      <c r="Y22" s="103">
        <v>42583</v>
      </c>
      <c r="Z22" s="103">
        <v>42947</v>
      </c>
      <c r="AA22" s="102"/>
      <c r="AB22" s="171"/>
      <c r="AC22" s="141">
        <f>COUNTA(C23)</f>
        <v>1</v>
      </c>
      <c r="AD22" s="141">
        <f>COUNTA(F23)</f>
        <v>1</v>
      </c>
      <c r="AE22" s="141">
        <f t="shared" si="15"/>
        <v>0</v>
      </c>
      <c r="AF22" s="141">
        <f>IF(AND(G23="ESF",COUNTA(AA22)=0),1,0)</f>
        <v>0</v>
      </c>
      <c r="AG22" s="141">
        <f>IF(COUNTA(H23,J23)&gt;=1,1,0)</f>
        <v>1</v>
      </c>
      <c r="AH22" s="141">
        <f t="shared" si="18"/>
        <v>0</v>
      </c>
      <c r="AI22" s="141">
        <f>IF(COUNTA(L23:X23)&gt;=1,1,0)</f>
        <v>1</v>
      </c>
      <c r="AJ22" s="141">
        <f t="shared" si="20"/>
        <v>0</v>
      </c>
      <c r="AK22" s="142">
        <f t="shared" ref="AK22:AK84" si="26">IF(COUNTA(Y22:Z22)&gt;=2,1,0)</f>
        <v>1</v>
      </c>
      <c r="AL22" s="142">
        <f t="shared" si="21"/>
        <v>0</v>
      </c>
      <c r="AM22" s="142">
        <f>IF(AND(COUNTA(D23)=1,COUNTA(E23)=0),1,0)</f>
        <v>0</v>
      </c>
      <c r="AN22" s="142">
        <f>IF(AND(COUNTA(H23)=1,COUNTA(I23)=0),1,0)</f>
        <v>0</v>
      </c>
      <c r="AO22" s="142">
        <f>IF(AND(COUNTA(J23)=1,COUNTA(K23)=0),1,0)</f>
        <v>0</v>
      </c>
      <c r="AP22" s="142">
        <f t="shared" si="25"/>
        <v>0</v>
      </c>
      <c r="AQ22" s="78"/>
      <c r="AR22" s="78"/>
      <c r="AS22" s="78"/>
      <c r="AT22" s="78"/>
      <c r="AU22" s="78"/>
      <c r="AV22" s="78"/>
      <c r="AW22" s="78"/>
      <c r="AX22" s="78"/>
      <c r="AY22" s="78"/>
      <c r="AZ22" s="78"/>
    </row>
    <row r="23" spans="1:52" s="100" customFormat="1" ht="15" customHeight="1" x14ac:dyDescent="0.25">
      <c r="A23" s="98">
        <f>D9</f>
        <v>10000950</v>
      </c>
      <c r="B23" s="98">
        <f>D15</f>
        <v>2</v>
      </c>
      <c r="C23" s="97" t="s">
        <v>147</v>
      </c>
      <c r="D23" s="99" t="s">
        <v>151</v>
      </c>
      <c r="E23" s="97" t="s">
        <v>154</v>
      </c>
      <c r="F23" s="83">
        <v>10046149</v>
      </c>
      <c r="G23" s="97" t="s">
        <v>135</v>
      </c>
      <c r="H23" s="104">
        <f>150000*82.5/100</f>
        <v>123750</v>
      </c>
      <c r="I23" s="119">
        <v>60</v>
      </c>
      <c r="J23" s="104">
        <f>150000*17.5/100</f>
        <v>26250</v>
      </c>
      <c r="K23" s="121">
        <v>60</v>
      </c>
      <c r="L23" s="83" t="s">
        <v>178</v>
      </c>
      <c r="M23" s="83" t="s">
        <v>178</v>
      </c>
      <c r="N23" s="83" t="s">
        <v>178</v>
      </c>
      <c r="O23" s="83" t="s">
        <v>178</v>
      </c>
      <c r="P23" s="83" t="s">
        <v>178</v>
      </c>
      <c r="Q23" s="83" t="s">
        <v>178</v>
      </c>
      <c r="R23" s="83" t="s">
        <v>178</v>
      </c>
      <c r="S23" s="83" t="s">
        <v>178</v>
      </c>
      <c r="T23" s="83" t="s">
        <v>178</v>
      </c>
      <c r="U23" s="83" t="s">
        <v>178</v>
      </c>
      <c r="V23" s="83" t="s">
        <v>178</v>
      </c>
      <c r="W23" s="83" t="s">
        <v>178</v>
      </c>
      <c r="X23" s="212" t="s">
        <v>113</v>
      </c>
      <c r="Y23" s="228">
        <v>42583</v>
      </c>
      <c r="Z23" s="228">
        <v>42947</v>
      </c>
      <c r="AA23" s="229"/>
      <c r="AB23" s="171"/>
      <c r="AC23" s="141">
        <f>COUNTA(#REF!)</f>
        <v>1</v>
      </c>
      <c r="AD23" s="141">
        <f>COUNTA(#REF!)</f>
        <v>1</v>
      </c>
      <c r="AE23" s="141">
        <f t="shared" si="15"/>
        <v>0</v>
      </c>
      <c r="AF23" s="141" t="e">
        <f>IF(AND(#REF!="ESF",COUNTA(AA23)=0),1,0)</f>
        <v>#REF!</v>
      </c>
      <c r="AG23" s="141">
        <f>IF(COUNTA(#REF!,#REF!)&gt;=1,1,0)</f>
        <v>1</v>
      </c>
      <c r="AH23" s="141">
        <f t="shared" si="18"/>
        <v>0</v>
      </c>
      <c r="AI23" s="141">
        <f>IF(COUNTA(#REF!)&gt;=1,1,0)</f>
        <v>1</v>
      </c>
      <c r="AJ23" s="141">
        <f t="shared" si="20"/>
        <v>0</v>
      </c>
      <c r="AK23" s="142">
        <f t="shared" si="26"/>
        <v>1</v>
      </c>
      <c r="AL23" s="142">
        <f t="shared" si="21"/>
        <v>0</v>
      </c>
      <c r="AM23" s="142">
        <f>IF(AND(COUNTA(#REF!)=1,COUNTA(#REF!)=0),1,0)</f>
        <v>0</v>
      </c>
      <c r="AN23" s="142">
        <f>IF(AND(COUNTA(#REF!)=1,COUNTA(#REF!)=0),1,0)</f>
        <v>0</v>
      </c>
      <c r="AO23" s="142">
        <f>IF(AND(COUNTA(#REF!)=1,COUNTA(#REF!)=0),1,0)</f>
        <v>0</v>
      </c>
      <c r="AP23" s="142">
        <f t="shared" si="25"/>
        <v>0</v>
      </c>
      <c r="AQ23" s="78"/>
      <c r="AR23" s="78"/>
      <c r="AS23" s="78"/>
      <c r="AT23" s="78"/>
      <c r="AU23" s="78"/>
      <c r="AV23" s="78"/>
      <c r="AW23" s="78"/>
      <c r="AX23" s="78"/>
      <c r="AY23" s="78"/>
      <c r="AZ23" s="78"/>
    </row>
    <row r="24" spans="1:52" s="100" customFormat="1" ht="15" customHeight="1" x14ac:dyDescent="0.25">
      <c r="A24" s="98">
        <f>D9</f>
        <v>10000950</v>
      </c>
      <c r="B24" s="98">
        <f>D15</f>
        <v>2</v>
      </c>
      <c r="C24" s="101" t="s">
        <v>147</v>
      </c>
      <c r="D24" s="224" t="s">
        <v>151</v>
      </c>
      <c r="E24" s="225" t="s">
        <v>154</v>
      </c>
      <c r="F24" s="226">
        <v>10046149</v>
      </c>
      <c r="G24" s="101" t="s">
        <v>133</v>
      </c>
      <c r="H24" s="105">
        <f>35000*82.5/100</f>
        <v>28875</v>
      </c>
      <c r="I24" s="120">
        <v>28</v>
      </c>
      <c r="J24" s="105">
        <f>35000*17.5/100</f>
        <v>6125</v>
      </c>
      <c r="K24" s="122">
        <v>28</v>
      </c>
      <c r="L24" s="84" t="s">
        <v>178</v>
      </c>
      <c r="M24" s="84" t="s">
        <v>178</v>
      </c>
      <c r="N24" s="84" t="s">
        <v>178</v>
      </c>
      <c r="O24" s="84" t="s">
        <v>178</v>
      </c>
      <c r="P24" s="84" t="s">
        <v>178</v>
      </c>
      <c r="Q24" s="84" t="s">
        <v>178</v>
      </c>
      <c r="R24" s="84" t="s">
        <v>178</v>
      </c>
      <c r="S24" s="84" t="s">
        <v>178</v>
      </c>
      <c r="T24" s="84" t="s">
        <v>178</v>
      </c>
      <c r="U24" s="84" t="s">
        <v>178</v>
      </c>
      <c r="V24" s="84" t="s">
        <v>178</v>
      </c>
      <c r="W24" s="84" t="s">
        <v>178</v>
      </c>
      <c r="X24" s="211" t="s">
        <v>113</v>
      </c>
      <c r="Y24" s="103">
        <v>42583</v>
      </c>
      <c r="Z24" s="103">
        <v>42947</v>
      </c>
      <c r="AA24" s="102"/>
      <c r="AB24" s="171"/>
      <c r="AC24" s="141">
        <f>COUNTA(C24)</f>
        <v>1</v>
      </c>
      <c r="AD24" s="141">
        <f>COUNTA(#REF!)</f>
        <v>1</v>
      </c>
      <c r="AE24" s="141">
        <f t="shared" si="15"/>
        <v>0</v>
      </c>
      <c r="AF24" s="141" t="e">
        <f>IF(AND(#REF!="ESF",COUNTA(#REF!)=0),1,0)</f>
        <v>#REF!</v>
      </c>
      <c r="AG24" s="141">
        <f>IF(COUNTA(H24,J24)&gt;=1,1,0)</f>
        <v>1</v>
      </c>
      <c r="AH24" s="141">
        <f t="shared" si="18"/>
        <v>0</v>
      </c>
      <c r="AI24" s="141">
        <f>IF(COUNTA(#REF!)&gt;=1,1,0)</f>
        <v>1</v>
      </c>
      <c r="AJ24" s="141">
        <f t="shared" si="20"/>
        <v>0</v>
      </c>
      <c r="AK24" s="142">
        <f>IF(COUNTA(#REF!)&gt;=2,1,0)</f>
        <v>0</v>
      </c>
      <c r="AL24" s="142">
        <f t="shared" si="21"/>
        <v>1</v>
      </c>
      <c r="AM24" s="142">
        <f>IF(AND(COUNTA(D24)=1,COUNTA(#REF!)=0),1,0)</f>
        <v>0</v>
      </c>
      <c r="AN24" s="142">
        <f>IF(AND(COUNTA(H24)=1,COUNTA(I24)=0),1,0)</f>
        <v>0</v>
      </c>
      <c r="AO24" s="142">
        <f>IF(AND(COUNTA(J24)=1,COUNTA(K24)=0),1,0)</f>
        <v>0</v>
      </c>
      <c r="AP24" s="142">
        <f t="shared" si="25"/>
        <v>0</v>
      </c>
      <c r="AQ24" s="78"/>
      <c r="AR24" s="78"/>
      <c r="AS24" s="78"/>
      <c r="AT24" s="78"/>
      <c r="AU24" s="78"/>
      <c r="AV24" s="78"/>
      <c r="AW24" s="78"/>
      <c r="AX24" s="78"/>
      <c r="AY24" s="78"/>
      <c r="AZ24" s="78"/>
    </row>
    <row r="25" spans="1:52" s="100" customFormat="1" ht="15" customHeight="1" x14ac:dyDescent="0.25">
      <c r="A25" s="98">
        <f>D9</f>
        <v>10000950</v>
      </c>
      <c r="B25" s="98">
        <f>D15</f>
        <v>2</v>
      </c>
      <c r="C25" s="97" t="s">
        <v>147</v>
      </c>
      <c r="D25" s="99" t="s">
        <v>151</v>
      </c>
      <c r="E25" s="97" t="s">
        <v>154</v>
      </c>
      <c r="F25" s="83">
        <v>10046149</v>
      </c>
      <c r="G25" s="97" t="s">
        <v>116</v>
      </c>
      <c r="H25" s="104">
        <f>180000*82.5/100</f>
        <v>148500</v>
      </c>
      <c r="I25" s="119">
        <v>20</v>
      </c>
      <c r="J25" s="104">
        <f>180000*17.5/100</f>
        <v>31500</v>
      </c>
      <c r="K25" s="121">
        <v>20</v>
      </c>
      <c r="L25" s="83" t="s">
        <v>178</v>
      </c>
      <c r="M25" s="83" t="s">
        <v>178</v>
      </c>
      <c r="N25" s="83" t="s">
        <v>178</v>
      </c>
      <c r="O25" s="83" t="s">
        <v>178</v>
      </c>
      <c r="P25" s="83" t="s">
        <v>178</v>
      </c>
      <c r="Q25" s="83" t="s">
        <v>178</v>
      </c>
      <c r="R25" s="83" t="s">
        <v>178</v>
      </c>
      <c r="S25" s="83" t="s">
        <v>178</v>
      </c>
      <c r="T25" s="83" t="s">
        <v>178</v>
      </c>
      <c r="U25" s="83" t="s">
        <v>178</v>
      </c>
      <c r="V25" s="83" t="s">
        <v>178</v>
      </c>
      <c r="W25" s="83" t="s">
        <v>178</v>
      </c>
      <c r="X25" s="212" t="s">
        <v>113</v>
      </c>
      <c r="Y25" s="228">
        <v>42583</v>
      </c>
      <c r="Z25" s="228">
        <v>42947</v>
      </c>
      <c r="AA25" s="229"/>
      <c r="AB25" s="171"/>
      <c r="AC25" s="141">
        <f t="shared" ref="AC25:AC29" si="27">COUNTA(C26)</f>
        <v>1</v>
      </c>
      <c r="AD25" s="141">
        <f>COUNTA(F24)</f>
        <v>1</v>
      </c>
      <c r="AE25" s="141">
        <f t="shared" si="15"/>
        <v>0</v>
      </c>
      <c r="AF25" s="141">
        <f>IF(AND(G24="ESF",COUNTA(AA24)=0),1,0)</f>
        <v>0</v>
      </c>
      <c r="AG25" s="141">
        <f>IF(COUNTA(#REF!,#REF!)&gt;=1,1,0)</f>
        <v>1</v>
      </c>
      <c r="AH25" s="141">
        <f t="shared" si="18"/>
        <v>0</v>
      </c>
      <c r="AI25" s="141">
        <f>IF(COUNTA(L24:X24)&gt;=1,1,0)</f>
        <v>1</v>
      </c>
      <c r="AJ25" s="141">
        <f t="shared" si="20"/>
        <v>0</v>
      </c>
      <c r="AK25" s="142">
        <f>IF(COUNTA(Y24:Z24)&gt;=2,1,0)</f>
        <v>1</v>
      </c>
      <c r="AL25" s="142">
        <f t="shared" si="21"/>
        <v>0</v>
      </c>
      <c r="AM25" s="142">
        <f>IF(AND(COUNTA(D26)=1,COUNTA(E24)=0),1,0)</f>
        <v>0</v>
      </c>
      <c r="AN25" s="142">
        <f>IF(AND(COUNTA(#REF!)=1,COUNTA(I26)=0),1,0)</f>
        <v>0</v>
      </c>
      <c r="AO25" s="142">
        <f>IF(AND(COUNTA(#REF!)=1,COUNTA(K26)=0),1,0)</f>
        <v>0</v>
      </c>
      <c r="AP25" s="142">
        <f t="shared" si="25"/>
        <v>0</v>
      </c>
      <c r="AQ25" s="78"/>
      <c r="AR25" s="78"/>
      <c r="AS25" s="78"/>
      <c r="AT25" s="78"/>
      <c r="AU25" s="78"/>
      <c r="AV25" s="78"/>
      <c r="AW25" s="78"/>
      <c r="AX25" s="78"/>
      <c r="AY25" s="78"/>
      <c r="AZ25" s="78"/>
    </row>
    <row r="26" spans="1:52" s="100" customFormat="1" ht="15" customHeight="1" x14ac:dyDescent="0.25">
      <c r="A26" s="98">
        <f>D9</f>
        <v>10000950</v>
      </c>
      <c r="B26" s="98">
        <f>D15</f>
        <v>2</v>
      </c>
      <c r="C26" s="101" t="s">
        <v>148</v>
      </c>
      <c r="D26" s="224" t="s">
        <v>155</v>
      </c>
      <c r="E26" s="225" t="s">
        <v>156</v>
      </c>
      <c r="F26" s="226">
        <v>10044985</v>
      </c>
      <c r="G26" s="101" t="s">
        <v>135</v>
      </c>
      <c r="H26" s="105">
        <f>80000*80/100</f>
        <v>64000</v>
      </c>
      <c r="I26" s="120">
        <v>32</v>
      </c>
      <c r="J26" s="105">
        <f>80000*20/100</f>
        <v>16000</v>
      </c>
      <c r="K26" s="122">
        <v>32</v>
      </c>
      <c r="L26" s="84"/>
      <c r="M26" s="84"/>
      <c r="N26" s="84"/>
      <c r="O26" s="84"/>
      <c r="P26" s="84" t="s">
        <v>178</v>
      </c>
      <c r="Q26" s="84"/>
      <c r="R26" s="84"/>
      <c r="S26" s="84"/>
      <c r="T26" s="84"/>
      <c r="U26" s="84"/>
      <c r="V26" s="84"/>
      <c r="W26" s="84"/>
      <c r="X26" s="211" t="s">
        <v>113</v>
      </c>
      <c r="Y26" s="103">
        <v>42583</v>
      </c>
      <c r="Z26" s="103">
        <v>42947</v>
      </c>
      <c r="AA26" s="102"/>
      <c r="AB26" s="171"/>
      <c r="AC26" s="141">
        <f t="shared" si="27"/>
        <v>1</v>
      </c>
      <c r="AD26" s="141">
        <f t="shared" ref="AD26:AD30" si="28">COUNTA(F26)</f>
        <v>1</v>
      </c>
      <c r="AE26" s="141">
        <f t="shared" si="15"/>
        <v>0</v>
      </c>
      <c r="AF26" s="141">
        <f t="shared" ref="AF26:AF30" si="29">IF(AND(G26="ESF",COUNTA(AA26)=0),1,0)</f>
        <v>0</v>
      </c>
      <c r="AG26" s="141">
        <f t="shared" ref="AG26:AG30" si="30">IF(COUNTA(H26,J26)&gt;=1,1,0)</f>
        <v>1</v>
      </c>
      <c r="AH26" s="141">
        <f t="shared" si="18"/>
        <v>0</v>
      </c>
      <c r="AI26" s="141">
        <f t="shared" ref="AI26:AI30" si="31">IF(COUNTA(L26:X26)&gt;=1,1,0)</f>
        <v>1</v>
      </c>
      <c r="AJ26" s="141">
        <f t="shared" si="20"/>
        <v>0</v>
      </c>
      <c r="AK26" s="142">
        <f t="shared" ref="AK26:AK30" si="32">IF(COUNTA(Y26:Z26)&gt;=2,1,0)</f>
        <v>1</v>
      </c>
      <c r="AL26" s="142">
        <f t="shared" si="21"/>
        <v>0</v>
      </c>
      <c r="AM26" s="142">
        <f>IF(AND(COUNTA(D27)=1,COUNTA(E26)=0),1,0)</f>
        <v>0</v>
      </c>
      <c r="AN26" s="142">
        <f t="shared" ref="AN26:AN29" si="33">IF(AND(COUNTA(H26)=1,COUNTA(I27)=0),1,0)</f>
        <v>0</v>
      </c>
      <c r="AO26" s="142">
        <f t="shared" ref="AO26:AO29" si="34">IF(AND(COUNTA(J26)=1,COUNTA(K27)=0),1,0)</f>
        <v>0</v>
      </c>
      <c r="AP26" s="142">
        <f t="shared" si="25"/>
        <v>0</v>
      </c>
      <c r="AQ26" s="78"/>
      <c r="AR26" s="78"/>
      <c r="AS26" s="78"/>
      <c r="AT26" s="78"/>
      <c r="AU26" s="78"/>
      <c r="AV26" s="78"/>
      <c r="AW26" s="78"/>
      <c r="AX26" s="78"/>
      <c r="AY26" s="78"/>
      <c r="AZ26" s="78"/>
    </row>
    <row r="27" spans="1:52" s="100" customFormat="1" ht="15" customHeight="1" x14ac:dyDescent="0.25">
      <c r="A27" s="98">
        <f>D9</f>
        <v>10000950</v>
      </c>
      <c r="B27" s="98">
        <f>D15</f>
        <v>2</v>
      </c>
      <c r="C27" s="97" t="s">
        <v>148</v>
      </c>
      <c r="D27" s="99" t="s">
        <v>155</v>
      </c>
      <c r="E27" s="97" t="s">
        <v>156</v>
      </c>
      <c r="F27" s="83">
        <v>10044985</v>
      </c>
      <c r="G27" s="97" t="s">
        <v>133</v>
      </c>
      <c r="H27" s="104">
        <f>100000*80/100</f>
        <v>80000</v>
      </c>
      <c r="I27" s="119">
        <v>64</v>
      </c>
      <c r="J27" s="104">
        <f>100000*20/100</f>
        <v>20000</v>
      </c>
      <c r="K27" s="121">
        <v>64</v>
      </c>
      <c r="L27" s="83"/>
      <c r="M27" s="83"/>
      <c r="N27" s="83"/>
      <c r="O27" s="83"/>
      <c r="P27" s="83" t="s">
        <v>178</v>
      </c>
      <c r="Q27" s="83"/>
      <c r="R27" s="83"/>
      <c r="S27" s="83"/>
      <c r="T27" s="83"/>
      <c r="U27" s="83"/>
      <c r="V27" s="83"/>
      <c r="W27" s="83"/>
      <c r="X27" s="212" t="s">
        <v>113</v>
      </c>
      <c r="Y27" s="228">
        <v>42583</v>
      </c>
      <c r="Z27" s="228">
        <v>42947</v>
      </c>
      <c r="AA27" s="229"/>
      <c r="AB27" s="171"/>
      <c r="AC27" s="141">
        <f t="shared" si="27"/>
        <v>1</v>
      </c>
      <c r="AD27" s="141">
        <f t="shared" si="28"/>
        <v>1</v>
      </c>
      <c r="AE27" s="141">
        <f t="shared" si="15"/>
        <v>0</v>
      </c>
      <c r="AF27" s="141">
        <f t="shared" si="29"/>
        <v>0</v>
      </c>
      <c r="AG27" s="141">
        <f t="shared" si="30"/>
        <v>1</v>
      </c>
      <c r="AH27" s="141">
        <f t="shared" si="18"/>
        <v>0</v>
      </c>
      <c r="AI27" s="141">
        <f t="shared" si="31"/>
        <v>1</v>
      </c>
      <c r="AJ27" s="141">
        <f t="shared" si="20"/>
        <v>0</v>
      </c>
      <c r="AK27" s="142">
        <f t="shared" si="32"/>
        <v>1</v>
      </c>
      <c r="AL27" s="142">
        <f t="shared" si="21"/>
        <v>0</v>
      </c>
      <c r="AM27" s="142">
        <f>IF(AND(COUNTA(D28)=1,COUNTA(E27)=0),1,0)</f>
        <v>0</v>
      </c>
      <c r="AN27" s="142">
        <f t="shared" si="33"/>
        <v>0</v>
      </c>
      <c r="AO27" s="142">
        <f t="shared" si="34"/>
        <v>0</v>
      </c>
      <c r="AP27" s="142">
        <f t="shared" si="25"/>
        <v>0</v>
      </c>
      <c r="AQ27" s="78"/>
      <c r="AR27" s="78"/>
      <c r="AS27" s="78"/>
      <c r="AT27" s="78"/>
      <c r="AU27" s="78"/>
      <c r="AV27" s="78"/>
      <c r="AW27" s="78"/>
      <c r="AX27" s="78"/>
      <c r="AY27" s="78"/>
      <c r="AZ27" s="78"/>
    </row>
    <row r="28" spans="1:52" s="100" customFormat="1" ht="15" customHeight="1" x14ac:dyDescent="0.25">
      <c r="A28" s="98">
        <f>D9</f>
        <v>10000950</v>
      </c>
      <c r="B28" s="98">
        <f>D15</f>
        <v>2</v>
      </c>
      <c r="C28" s="101" t="s">
        <v>157</v>
      </c>
      <c r="D28" s="224" t="s">
        <v>158</v>
      </c>
      <c r="E28" s="225" t="s">
        <v>159</v>
      </c>
      <c r="F28" s="226">
        <v>10045776</v>
      </c>
      <c r="G28" s="101" t="s">
        <v>135</v>
      </c>
      <c r="H28" s="105">
        <f>100000*80/100</f>
        <v>80000</v>
      </c>
      <c r="I28" s="120">
        <v>40</v>
      </c>
      <c r="J28" s="105">
        <f>100000*20/100</f>
        <v>20000</v>
      </c>
      <c r="K28" s="122">
        <v>40</v>
      </c>
      <c r="L28" s="84" t="s">
        <v>178</v>
      </c>
      <c r="M28" s="84" t="s">
        <v>178</v>
      </c>
      <c r="N28" s="84" t="s">
        <v>178</v>
      </c>
      <c r="O28" s="84" t="s">
        <v>178</v>
      </c>
      <c r="P28" s="84" t="s">
        <v>178</v>
      </c>
      <c r="Q28" s="84" t="s">
        <v>178</v>
      </c>
      <c r="R28" s="84" t="s">
        <v>178</v>
      </c>
      <c r="S28" s="84" t="s">
        <v>178</v>
      </c>
      <c r="T28" s="84" t="s">
        <v>178</v>
      </c>
      <c r="U28" s="84" t="s">
        <v>178</v>
      </c>
      <c r="V28" s="84" t="s">
        <v>178</v>
      </c>
      <c r="W28" s="84" t="s">
        <v>178</v>
      </c>
      <c r="X28" s="211" t="s">
        <v>113</v>
      </c>
      <c r="Y28" s="103">
        <v>42583</v>
      </c>
      <c r="Z28" s="103">
        <v>42947</v>
      </c>
      <c r="AA28" s="102"/>
      <c r="AB28" s="171"/>
      <c r="AC28" s="141">
        <f t="shared" si="27"/>
        <v>1</v>
      </c>
      <c r="AD28" s="141">
        <f t="shared" si="28"/>
        <v>1</v>
      </c>
      <c r="AE28" s="141">
        <f t="shared" si="15"/>
        <v>0</v>
      </c>
      <c r="AF28" s="141">
        <f t="shared" si="29"/>
        <v>0</v>
      </c>
      <c r="AG28" s="141">
        <f t="shared" si="30"/>
        <v>1</v>
      </c>
      <c r="AH28" s="141">
        <f t="shared" si="18"/>
        <v>0</v>
      </c>
      <c r="AI28" s="141">
        <f t="shared" si="31"/>
        <v>1</v>
      </c>
      <c r="AJ28" s="141">
        <f t="shared" si="20"/>
        <v>0</v>
      </c>
      <c r="AK28" s="142">
        <f t="shared" si="32"/>
        <v>1</v>
      </c>
      <c r="AL28" s="142">
        <f t="shared" si="21"/>
        <v>0</v>
      </c>
      <c r="AM28" s="142">
        <f>IF(AND(COUNTA(D29)=1,COUNTA(E28)=0),1,0)</f>
        <v>0</v>
      </c>
      <c r="AN28" s="142">
        <f t="shared" si="33"/>
        <v>0</v>
      </c>
      <c r="AO28" s="142">
        <f t="shared" si="34"/>
        <v>0</v>
      </c>
      <c r="AP28" s="142">
        <f t="shared" si="25"/>
        <v>0</v>
      </c>
      <c r="AQ28" s="78"/>
      <c r="AR28" s="78"/>
      <c r="AS28" s="78"/>
      <c r="AT28" s="78"/>
      <c r="AU28" s="78"/>
      <c r="AV28" s="78"/>
      <c r="AW28" s="78"/>
      <c r="AX28" s="78"/>
      <c r="AY28" s="78"/>
      <c r="AZ28" s="78"/>
    </row>
    <row r="29" spans="1:52" s="100" customFormat="1" ht="15" customHeight="1" x14ac:dyDescent="0.25">
      <c r="A29" s="98">
        <f>D9</f>
        <v>10000950</v>
      </c>
      <c r="B29" s="98">
        <f>D15</f>
        <v>2</v>
      </c>
      <c r="C29" s="97" t="s">
        <v>157</v>
      </c>
      <c r="D29" s="99" t="s">
        <v>158</v>
      </c>
      <c r="E29" s="97" t="s">
        <v>159</v>
      </c>
      <c r="F29" s="83">
        <v>10045776</v>
      </c>
      <c r="G29" s="97" t="s">
        <v>133</v>
      </c>
      <c r="H29" s="104">
        <f>100000*80/100</f>
        <v>80000</v>
      </c>
      <c r="I29" s="119">
        <v>80</v>
      </c>
      <c r="J29" s="104">
        <f>100000*20/100</f>
        <v>20000</v>
      </c>
      <c r="K29" s="121">
        <v>80</v>
      </c>
      <c r="L29" s="83" t="s">
        <v>178</v>
      </c>
      <c r="M29" s="83" t="s">
        <v>178</v>
      </c>
      <c r="N29" s="83" t="s">
        <v>178</v>
      </c>
      <c r="O29" s="83" t="s">
        <v>178</v>
      </c>
      <c r="P29" s="83" t="s">
        <v>178</v>
      </c>
      <c r="Q29" s="83" t="s">
        <v>178</v>
      </c>
      <c r="R29" s="83" t="s">
        <v>178</v>
      </c>
      <c r="S29" s="83" t="s">
        <v>178</v>
      </c>
      <c r="T29" s="83" t="s">
        <v>178</v>
      </c>
      <c r="U29" s="83" t="s">
        <v>178</v>
      </c>
      <c r="V29" s="83" t="s">
        <v>178</v>
      </c>
      <c r="W29" s="83" t="s">
        <v>178</v>
      </c>
      <c r="X29" s="212" t="s">
        <v>113</v>
      </c>
      <c r="Y29" s="228">
        <v>42583</v>
      </c>
      <c r="Z29" s="228">
        <v>42947</v>
      </c>
      <c r="AA29" s="229"/>
      <c r="AB29" s="171"/>
      <c r="AC29" s="141">
        <f t="shared" si="27"/>
        <v>1</v>
      </c>
      <c r="AD29" s="141">
        <f t="shared" si="28"/>
        <v>1</v>
      </c>
      <c r="AE29" s="141">
        <f t="shared" si="15"/>
        <v>0</v>
      </c>
      <c r="AF29" s="141">
        <f t="shared" si="29"/>
        <v>0</v>
      </c>
      <c r="AG29" s="141">
        <f t="shared" si="30"/>
        <v>1</v>
      </c>
      <c r="AH29" s="141">
        <f t="shared" si="18"/>
        <v>0</v>
      </c>
      <c r="AI29" s="141">
        <f t="shared" si="31"/>
        <v>1</v>
      </c>
      <c r="AJ29" s="141">
        <f t="shared" si="20"/>
        <v>0</v>
      </c>
      <c r="AK29" s="142">
        <f t="shared" si="32"/>
        <v>1</v>
      </c>
      <c r="AL29" s="142">
        <f t="shared" si="21"/>
        <v>0</v>
      </c>
      <c r="AM29" s="142">
        <f>IF(AND(COUNTA(D30)=1,COUNTA(E29)=0),1,0)</f>
        <v>0</v>
      </c>
      <c r="AN29" s="142">
        <f t="shared" si="33"/>
        <v>0</v>
      </c>
      <c r="AO29" s="142">
        <f t="shared" si="34"/>
        <v>0</v>
      </c>
      <c r="AP29" s="142">
        <f t="shared" si="25"/>
        <v>0</v>
      </c>
      <c r="AQ29" s="78"/>
      <c r="AR29" s="78"/>
      <c r="AS29" s="78"/>
      <c r="AT29" s="78"/>
      <c r="AU29" s="78"/>
      <c r="AV29" s="78"/>
      <c r="AW29" s="78"/>
      <c r="AX29" s="78"/>
      <c r="AY29" s="78"/>
      <c r="AZ29" s="78"/>
    </row>
    <row r="30" spans="1:52" s="100" customFormat="1" ht="15" customHeight="1" x14ac:dyDescent="0.25">
      <c r="A30" s="98">
        <f>D9</f>
        <v>10000950</v>
      </c>
      <c r="B30" s="98">
        <f>D15</f>
        <v>2</v>
      </c>
      <c r="C30" s="101" t="s">
        <v>157</v>
      </c>
      <c r="D30" s="224" t="s">
        <v>158</v>
      </c>
      <c r="E30" s="225" t="s">
        <v>159</v>
      </c>
      <c r="F30" s="226">
        <v>10045776</v>
      </c>
      <c r="G30" s="101" t="s">
        <v>139</v>
      </c>
      <c r="H30" s="105">
        <f>80000*80/100</f>
        <v>64000</v>
      </c>
      <c r="I30" s="120">
        <v>60</v>
      </c>
      <c r="J30" s="105">
        <f>80000*20/100</f>
        <v>16000</v>
      </c>
      <c r="K30" s="122">
        <v>60</v>
      </c>
      <c r="L30" s="84" t="s">
        <v>178</v>
      </c>
      <c r="M30" s="84" t="s">
        <v>178</v>
      </c>
      <c r="N30" s="84" t="s">
        <v>178</v>
      </c>
      <c r="O30" s="84" t="s">
        <v>178</v>
      </c>
      <c r="P30" s="84" t="s">
        <v>178</v>
      </c>
      <c r="Q30" s="84" t="s">
        <v>178</v>
      </c>
      <c r="R30" s="84" t="s">
        <v>178</v>
      </c>
      <c r="S30" s="84" t="s">
        <v>178</v>
      </c>
      <c r="T30" s="84" t="s">
        <v>178</v>
      </c>
      <c r="U30" s="84" t="s">
        <v>178</v>
      </c>
      <c r="V30" s="84" t="s">
        <v>178</v>
      </c>
      <c r="W30" s="84" t="s">
        <v>178</v>
      </c>
      <c r="X30" s="211" t="s">
        <v>113</v>
      </c>
      <c r="Y30" s="103">
        <v>42583</v>
      </c>
      <c r="Z30" s="103">
        <v>42947</v>
      </c>
      <c r="AA30" s="102"/>
      <c r="AB30" s="171"/>
      <c r="AC30" s="141">
        <f>COUNTA(C32)</f>
        <v>1</v>
      </c>
      <c r="AD30" s="141">
        <f t="shared" si="28"/>
        <v>1</v>
      </c>
      <c r="AE30" s="141">
        <f t="shared" si="15"/>
        <v>0</v>
      </c>
      <c r="AF30" s="141">
        <f t="shared" si="29"/>
        <v>0</v>
      </c>
      <c r="AG30" s="141">
        <f t="shared" si="30"/>
        <v>1</v>
      </c>
      <c r="AH30" s="141">
        <f t="shared" si="18"/>
        <v>0</v>
      </c>
      <c r="AI30" s="141">
        <f t="shared" si="31"/>
        <v>1</v>
      </c>
      <c r="AJ30" s="141">
        <f t="shared" si="20"/>
        <v>0</v>
      </c>
      <c r="AK30" s="142">
        <f t="shared" si="32"/>
        <v>1</v>
      </c>
      <c r="AL30" s="142">
        <f t="shared" si="21"/>
        <v>0</v>
      </c>
      <c r="AM30" s="142">
        <f>IF(AND(COUNTA(D32)=1,COUNTA(E30)=0),1,0)</f>
        <v>0</v>
      </c>
      <c r="AN30" s="142">
        <f>IF(AND(COUNTA(H30)=1,COUNTA(I32)=0),1,0)</f>
        <v>0</v>
      </c>
      <c r="AO30" s="142">
        <f>IF(AND(COUNTA(J30)=1,COUNTA(K32)=0),1,0)</f>
        <v>0</v>
      </c>
      <c r="AP30" s="142">
        <f t="shared" si="25"/>
        <v>0</v>
      </c>
      <c r="AQ30" s="78"/>
      <c r="AR30" s="78"/>
      <c r="AS30" s="78"/>
      <c r="AT30" s="78"/>
      <c r="AU30" s="78"/>
      <c r="AV30" s="78"/>
      <c r="AW30" s="78"/>
      <c r="AX30" s="78"/>
      <c r="AY30" s="78"/>
      <c r="AZ30" s="78"/>
    </row>
    <row r="31" spans="1:52" s="100" customFormat="1" ht="15" customHeight="1" x14ac:dyDescent="0.25">
      <c r="A31" s="98">
        <f>D9</f>
        <v>10000950</v>
      </c>
      <c r="B31" s="98">
        <f>D15</f>
        <v>2</v>
      </c>
      <c r="C31" s="97" t="s">
        <v>157</v>
      </c>
      <c r="D31" s="99" t="s">
        <v>158</v>
      </c>
      <c r="E31" s="97" t="s">
        <v>159</v>
      </c>
      <c r="F31" s="83">
        <v>10045776</v>
      </c>
      <c r="G31" s="97" t="s">
        <v>139</v>
      </c>
      <c r="H31" s="104">
        <f>210000*75/100</f>
        <v>157500</v>
      </c>
      <c r="I31" s="119">
        <v>140</v>
      </c>
      <c r="J31" s="104">
        <f>210000*25/100</f>
        <v>52500</v>
      </c>
      <c r="K31" s="121">
        <v>140</v>
      </c>
      <c r="L31" s="83" t="s">
        <v>178</v>
      </c>
      <c r="M31" s="83" t="s">
        <v>178</v>
      </c>
      <c r="N31" s="83" t="s">
        <v>178</v>
      </c>
      <c r="O31" s="83" t="s">
        <v>178</v>
      </c>
      <c r="P31" s="83" t="s">
        <v>178</v>
      </c>
      <c r="Q31" s="83" t="s">
        <v>178</v>
      </c>
      <c r="R31" s="83" t="s">
        <v>178</v>
      </c>
      <c r="S31" s="83" t="s">
        <v>178</v>
      </c>
      <c r="T31" s="83" t="s">
        <v>178</v>
      </c>
      <c r="U31" s="83" t="s">
        <v>178</v>
      </c>
      <c r="V31" s="83" t="s">
        <v>178</v>
      </c>
      <c r="W31" s="83" t="s">
        <v>178</v>
      </c>
      <c r="X31" s="212" t="s">
        <v>113</v>
      </c>
      <c r="Y31" s="228">
        <v>42583</v>
      </c>
      <c r="Z31" s="228">
        <v>42947</v>
      </c>
      <c r="AA31" s="229"/>
      <c r="AB31" s="171"/>
      <c r="AC31" s="141">
        <f>COUNTA(C34)</f>
        <v>1</v>
      </c>
      <c r="AD31" s="141">
        <f t="shared" ref="AD31:AD46" si="35">COUNTA(F32)</f>
        <v>1</v>
      </c>
      <c r="AE31" s="141">
        <f t="shared" si="15"/>
        <v>0</v>
      </c>
      <c r="AF31" s="141">
        <f t="shared" ref="AF31:AF46" si="36">IF(AND(G32="ESF",COUNTA(AA32)=0),1,0)</f>
        <v>0</v>
      </c>
      <c r="AG31" s="141">
        <f t="shared" ref="AG31:AG46" si="37">IF(COUNTA(H32,J32)&gt;=1,1,0)</f>
        <v>1</v>
      </c>
      <c r="AH31" s="141">
        <f t="shared" si="18"/>
        <v>0</v>
      </c>
      <c r="AI31" s="141">
        <f t="shared" ref="AI31:AI46" si="38">IF(COUNTA(L32:X32)&gt;=1,1,0)</f>
        <v>1</v>
      </c>
      <c r="AJ31" s="141">
        <f t="shared" si="20"/>
        <v>0</v>
      </c>
      <c r="AK31" s="142">
        <f t="shared" ref="AK31:AK46" si="39">IF(COUNTA(Y32:Z32)&gt;=2,1,0)</f>
        <v>1</v>
      </c>
      <c r="AL31" s="142">
        <f t="shared" si="21"/>
        <v>0</v>
      </c>
      <c r="AM31" s="142">
        <f>IF(AND(COUNTA(D33)=1,COUNTA(E33)=0),1,0)</f>
        <v>0</v>
      </c>
      <c r="AN31" s="142">
        <f t="shared" ref="AN31:AN45" si="40">IF(AND(COUNTA(H32)=1,COUNTA(I33)=0),1,0)</f>
        <v>0</v>
      </c>
      <c r="AO31" s="142">
        <f t="shared" ref="AO31:AO45" si="41">IF(AND(COUNTA(J32)=1,COUNTA(K33)=0),1,0)</f>
        <v>0</v>
      </c>
      <c r="AP31" s="142">
        <f t="shared" si="25"/>
        <v>0</v>
      </c>
      <c r="AQ31" s="78"/>
      <c r="AR31" s="78"/>
      <c r="AS31" s="78"/>
      <c r="AT31" s="78"/>
      <c r="AU31" s="78"/>
      <c r="AV31" s="78"/>
      <c r="AW31" s="78"/>
      <c r="AX31" s="78"/>
      <c r="AY31" s="78"/>
      <c r="AZ31" s="78"/>
    </row>
    <row r="32" spans="1:52" s="100" customFormat="1" ht="15" customHeight="1" x14ac:dyDescent="0.25">
      <c r="A32" s="98">
        <f>D9</f>
        <v>10000950</v>
      </c>
      <c r="B32" s="98">
        <f>D15</f>
        <v>2</v>
      </c>
      <c r="C32" s="101" t="s">
        <v>184</v>
      </c>
      <c r="D32" s="224" t="s">
        <v>182</v>
      </c>
      <c r="E32" s="225" t="s">
        <v>183</v>
      </c>
      <c r="F32" s="226">
        <v>10008935</v>
      </c>
      <c r="G32" s="101" t="s">
        <v>139</v>
      </c>
      <c r="H32" s="105">
        <f>200000*80/100</f>
        <v>160000</v>
      </c>
      <c r="I32" s="120">
        <v>180</v>
      </c>
      <c r="J32" s="105">
        <f>200000*20/100</f>
        <v>40000</v>
      </c>
      <c r="K32" s="122">
        <v>180</v>
      </c>
      <c r="L32" s="84" t="s">
        <v>178</v>
      </c>
      <c r="M32" s="84" t="s">
        <v>178</v>
      </c>
      <c r="N32" s="84" t="s">
        <v>178</v>
      </c>
      <c r="O32" s="84" t="s">
        <v>178</v>
      </c>
      <c r="P32" s="84" t="s">
        <v>178</v>
      </c>
      <c r="Q32" s="84" t="s">
        <v>178</v>
      </c>
      <c r="R32" s="84" t="s">
        <v>178</v>
      </c>
      <c r="S32" s="84" t="s">
        <v>178</v>
      </c>
      <c r="T32" s="84" t="s">
        <v>178</v>
      </c>
      <c r="U32" s="84" t="s">
        <v>178</v>
      </c>
      <c r="V32" s="84" t="s">
        <v>178</v>
      </c>
      <c r="W32" s="84" t="s">
        <v>178</v>
      </c>
      <c r="X32" s="211" t="s">
        <v>113</v>
      </c>
      <c r="Y32" s="103">
        <v>42583</v>
      </c>
      <c r="Z32" s="103">
        <v>42947</v>
      </c>
      <c r="AA32" s="102"/>
      <c r="AB32" s="171"/>
      <c r="AC32" s="141">
        <f>COUNTA(#REF!)</f>
        <v>1</v>
      </c>
      <c r="AD32" s="141">
        <f t="shared" si="35"/>
        <v>1</v>
      </c>
      <c r="AE32" s="141">
        <f t="shared" si="15"/>
        <v>0</v>
      </c>
      <c r="AF32" s="141">
        <f t="shared" si="36"/>
        <v>0</v>
      </c>
      <c r="AG32" s="141">
        <f t="shared" si="37"/>
        <v>1</v>
      </c>
      <c r="AH32" s="141">
        <f t="shared" si="18"/>
        <v>0</v>
      </c>
      <c r="AI32" s="141">
        <f t="shared" si="38"/>
        <v>1</v>
      </c>
      <c r="AJ32" s="141">
        <f t="shared" si="20"/>
        <v>0</v>
      </c>
      <c r="AK32" s="142">
        <f t="shared" si="39"/>
        <v>1</v>
      </c>
      <c r="AL32" s="142">
        <f t="shared" si="21"/>
        <v>0</v>
      </c>
      <c r="AM32" s="142">
        <f>IF(AND(COUNTA(D34)=1,COUNTA(#REF!)=0),1,0)</f>
        <v>0</v>
      </c>
      <c r="AN32" s="142">
        <f t="shared" si="40"/>
        <v>0</v>
      </c>
      <c r="AO32" s="142">
        <f t="shared" si="41"/>
        <v>0</v>
      </c>
      <c r="AP32" s="142">
        <f t="shared" si="25"/>
        <v>0</v>
      </c>
      <c r="AQ32" s="78"/>
      <c r="AR32" s="78"/>
      <c r="AS32" s="78"/>
      <c r="AT32" s="78"/>
      <c r="AU32" s="78"/>
      <c r="AV32" s="78"/>
      <c r="AW32" s="78"/>
      <c r="AX32" s="78"/>
      <c r="AY32" s="78"/>
      <c r="AZ32" s="78"/>
    </row>
    <row r="33" spans="1:52" s="100" customFormat="1" ht="15" customHeight="1" x14ac:dyDescent="0.25">
      <c r="A33" s="98">
        <f>D9</f>
        <v>10000950</v>
      </c>
      <c r="B33" s="98">
        <f>D15</f>
        <v>2</v>
      </c>
      <c r="C33" s="97" t="s">
        <v>160</v>
      </c>
      <c r="D33" s="99" t="s">
        <v>161</v>
      </c>
      <c r="E33" s="97" t="s">
        <v>162</v>
      </c>
      <c r="F33" s="83">
        <v>10043813</v>
      </c>
      <c r="G33" s="97" t="s">
        <v>135</v>
      </c>
      <c r="H33" s="104">
        <f>5000*80/100</f>
        <v>4000</v>
      </c>
      <c r="I33" s="119">
        <v>2</v>
      </c>
      <c r="J33" s="104">
        <f>5000*20/100</f>
        <v>1000</v>
      </c>
      <c r="K33" s="121">
        <v>2</v>
      </c>
      <c r="L33" s="83"/>
      <c r="M33" s="83"/>
      <c r="N33" s="83"/>
      <c r="O33" s="83"/>
      <c r="P33" s="83" t="s">
        <v>178</v>
      </c>
      <c r="Q33" s="83"/>
      <c r="R33" s="83"/>
      <c r="S33" s="83" t="s">
        <v>178</v>
      </c>
      <c r="T33" s="83"/>
      <c r="U33" s="83"/>
      <c r="V33" s="83" t="s">
        <v>178</v>
      </c>
      <c r="W33" s="83"/>
      <c r="X33" s="212" t="s">
        <v>112</v>
      </c>
      <c r="Y33" s="228">
        <v>42583</v>
      </c>
      <c r="Z33" s="228">
        <v>42947</v>
      </c>
      <c r="AA33" s="229"/>
      <c r="AB33" s="171"/>
      <c r="AC33" s="141">
        <f t="shared" ref="AC33:AC45" si="42">COUNTA(C35)</f>
        <v>1</v>
      </c>
      <c r="AD33" s="141">
        <f t="shared" si="35"/>
        <v>1</v>
      </c>
      <c r="AE33" s="141">
        <f t="shared" si="15"/>
        <v>0</v>
      </c>
      <c r="AF33" s="141">
        <f t="shared" si="36"/>
        <v>0</v>
      </c>
      <c r="AG33" s="141">
        <f t="shared" si="37"/>
        <v>1</v>
      </c>
      <c r="AH33" s="141">
        <f t="shared" si="18"/>
        <v>0</v>
      </c>
      <c r="AI33" s="141">
        <f t="shared" si="38"/>
        <v>1</v>
      </c>
      <c r="AJ33" s="141">
        <f t="shared" si="20"/>
        <v>0</v>
      </c>
      <c r="AK33" s="142">
        <f t="shared" si="39"/>
        <v>1</v>
      </c>
      <c r="AL33" s="142">
        <f t="shared" si="21"/>
        <v>0</v>
      </c>
      <c r="AM33" s="142">
        <f t="shared" ref="AM33:AM45" si="43">IF(AND(COUNTA(D35)=1,COUNTA(E34)=0),1,0)</f>
        <v>0</v>
      </c>
      <c r="AN33" s="142">
        <f t="shared" si="40"/>
        <v>0</v>
      </c>
      <c r="AO33" s="142">
        <f t="shared" si="41"/>
        <v>0</v>
      </c>
      <c r="AP33" s="142">
        <f t="shared" si="25"/>
        <v>0</v>
      </c>
      <c r="AQ33" s="78"/>
      <c r="AR33" s="78"/>
      <c r="AS33" s="78"/>
      <c r="AT33" s="78"/>
      <c r="AU33" s="78"/>
      <c r="AV33" s="78"/>
      <c r="AW33" s="78"/>
      <c r="AX33" s="78"/>
      <c r="AY33" s="78"/>
      <c r="AZ33" s="78"/>
    </row>
    <row r="34" spans="1:52" s="100" customFormat="1" ht="15" customHeight="1" x14ac:dyDescent="0.25">
      <c r="A34" s="98">
        <f>D9</f>
        <v>10000950</v>
      </c>
      <c r="B34" s="98">
        <f>D15</f>
        <v>2</v>
      </c>
      <c r="C34" s="101" t="s">
        <v>160</v>
      </c>
      <c r="D34" s="224" t="s">
        <v>161</v>
      </c>
      <c r="E34" s="225" t="s">
        <v>162</v>
      </c>
      <c r="F34" s="226">
        <v>10043813</v>
      </c>
      <c r="G34" s="101" t="s">
        <v>133</v>
      </c>
      <c r="H34" s="105">
        <f>206250*80/100</f>
        <v>165000</v>
      </c>
      <c r="I34" s="120">
        <v>165</v>
      </c>
      <c r="J34" s="105">
        <f>206250*80/100</f>
        <v>165000</v>
      </c>
      <c r="K34" s="122">
        <v>165</v>
      </c>
      <c r="L34" s="84"/>
      <c r="M34" s="84"/>
      <c r="N34" s="84"/>
      <c r="O34" s="84"/>
      <c r="P34" s="84" t="s">
        <v>178</v>
      </c>
      <c r="Q34" s="84"/>
      <c r="R34" s="84"/>
      <c r="S34" s="84" t="s">
        <v>178</v>
      </c>
      <c r="T34" s="84"/>
      <c r="U34" s="84"/>
      <c r="V34" s="84" t="s">
        <v>178</v>
      </c>
      <c r="W34" s="84"/>
      <c r="X34" s="211" t="s">
        <v>112</v>
      </c>
      <c r="Y34" s="103">
        <v>42583</v>
      </c>
      <c r="Z34" s="103">
        <v>42947</v>
      </c>
      <c r="AA34" s="102"/>
      <c r="AB34" s="171"/>
      <c r="AC34" s="141">
        <f t="shared" si="42"/>
        <v>1</v>
      </c>
      <c r="AD34" s="141">
        <f t="shared" si="35"/>
        <v>1</v>
      </c>
      <c r="AE34" s="141">
        <f t="shared" si="15"/>
        <v>0</v>
      </c>
      <c r="AF34" s="141">
        <f t="shared" si="36"/>
        <v>0</v>
      </c>
      <c r="AG34" s="141">
        <f t="shared" si="37"/>
        <v>1</v>
      </c>
      <c r="AH34" s="141">
        <f t="shared" si="18"/>
        <v>0</v>
      </c>
      <c r="AI34" s="141">
        <f t="shared" si="38"/>
        <v>1</v>
      </c>
      <c r="AJ34" s="141">
        <f t="shared" si="20"/>
        <v>0</v>
      </c>
      <c r="AK34" s="142">
        <f t="shared" si="39"/>
        <v>1</v>
      </c>
      <c r="AL34" s="142">
        <f t="shared" si="21"/>
        <v>0</v>
      </c>
      <c r="AM34" s="142">
        <f t="shared" si="43"/>
        <v>0</v>
      </c>
      <c r="AN34" s="142">
        <f t="shared" si="40"/>
        <v>0</v>
      </c>
      <c r="AO34" s="142">
        <f t="shared" si="41"/>
        <v>0</v>
      </c>
      <c r="AP34" s="142">
        <f t="shared" si="25"/>
        <v>0</v>
      </c>
      <c r="AQ34" s="78"/>
      <c r="AR34" s="78"/>
      <c r="AS34" s="78"/>
      <c r="AT34" s="78"/>
      <c r="AU34" s="78"/>
      <c r="AV34" s="78"/>
      <c r="AW34" s="78"/>
      <c r="AX34" s="78"/>
      <c r="AY34" s="78"/>
      <c r="AZ34" s="78"/>
    </row>
    <row r="35" spans="1:52" s="100" customFormat="1" ht="15" customHeight="1" x14ac:dyDescent="0.25">
      <c r="A35" s="98">
        <f>D9</f>
        <v>10000950</v>
      </c>
      <c r="B35" s="98">
        <f>D15</f>
        <v>2</v>
      </c>
      <c r="C35" s="97" t="s">
        <v>163</v>
      </c>
      <c r="D35" s="99" t="s">
        <v>164</v>
      </c>
      <c r="E35" s="97" t="s">
        <v>165</v>
      </c>
      <c r="F35" s="83">
        <v>10043661</v>
      </c>
      <c r="G35" s="97" t="s">
        <v>135</v>
      </c>
      <c r="H35" s="104">
        <f>100000*80/100</f>
        <v>80000</v>
      </c>
      <c r="I35" s="119">
        <v>40</v>
      </c>
      <c r="J35" s="104">
        <f>100000*20/100</f>
        <v>20000</v>
      </c>
      <c r="K35" s="121">
        <v>40</v>
      </c>
      <c r="L35" s="83"/>
      <c r="M35" s="83"/>
      <c r="N35" s="83"/>
      <c r="O35" s="83"/>
      <c r="P35" s="83"/>
      <c r="Q35" s="83" t="s">
        <v>178</v>
      </c>
      <c r="R35" s="83"/>
      <c r="S35" s="83"/>
      <c r="T35" s="83"/>
      <c r="U35" s="83"/>
      <c r="V35" s="83"/>
      <c r="W35" s="83"/>
      <c r="X35" s="212" t="s">
        <v>113</v>
      </c>
      <c r="Y35" s="228">
        <v>42583</v>
      </c>
      <c r="Z35" s="228">
        <v>42947</v>
      </c>
      <c r="AA35" s="229"/>
      <c r="AB35" s="171"/>
      <c r="AC35" s="141">
        <f t="shared" si="42"/>
        <v>1</v>
      </c>
      <c r="AD35" s="141">
        <f t="shared" si="35"/>
        <v>1</v>
      </c>
      <c r="AE35" s="141">
        <f t="shared" si="15"/>
        <v>0</v>
      </c>
      <c r="AF35" s="141">
        <f t="shared" si="36"/>
        <v>0</v>
      </c>
      <c r="AG35" s="141">
        <f t="shared" si="37"/>
        <v>1</v>
      </c>
      <c r="AH35" s="141">
        <f t="shared" si="18"/>
        <v>0</v>
      </c>
      <c r="AI35" s="141">
        <f t="shared" si="38"/>
        <v>1</v>
      </c>
      <c r="AJ35" s="141">
        <f t="shared" si="20"/>
        <v>0</v>
      </c>
      <c r="AK35" s="142">
        <f t="shared" si="39"/>
        <v>1</v>
      </c>
      <c r="AL35" s="142">
        <f t="shared" si="21"/>
        <v>0</v>
      </c>
      <c r="AM35" s="142">
        <f t="shared" si="43"/>
        <v>0</v>
      </c>
      <c r="AN35" s="142">
        <f t="shared" si="40"/>
        <v>0</v>
      </c>
      <c r="AO35" s="142">
        <f t="shared" si="41"/>
        <v>0</v>
      </c>
      <c r="AP35" s="142">
        <f t="shared" si="25"/>
        <v>0</v>
      </c>
      <c r="AQ35" s="78"/>
      <c r="AR35" s="78"/>
      <c r="AS35" s="78"/>
      <c r="AT35" s="78"/>
      <c r="AU35" s="78"/>
      <c r="AV35" s="78"/>
      <c r="AW35" s="78"/>
      <c r="AX35" s="78"/>
      <c r="AY35" s="78"/>
      <c r="AZ35" s="78"/>
    </row>
    <row r="36" spans="1:52" s="100" customFormat="1" ht="15" customHeight="1" x14ac:dyDescent="0.25">
      <c r="A36" s="98">
        <f>D9</f>
        <v>10000950</v>
      </c>
      <c r="B36" s="98">
        <f>D15</f>
        <v>2</v>
      </c>
      <c r="C36" s="101" t="s">
        <v>163</v>
      </c>
      <c r="D36" s="224" t="s">
        <v>164</v>
      </c>
      <c r="E36" s="225" t="s">
        <v>165</v>
      </c>
      <c r="F36" s="226">
        <v>10043661</v>
      </c>
      <c r="G36" s="101" t="s">
        <v>133</v>
      </c>
      <c r="H36" s="105">
        <f>150000*80/100</f>
        <v>120000</v>
      </c>
      <c r="I36" s="120">
        <v>120</v>
      </c>
      <c r="J36" s="105">
        <f>150000*20/100</f>
        <v>30000</v>
      </c>
      <c r="K36" s="122">
        <v>120</v>
      </c>
      <c r="L36" s="84"/>
      <c r="M36" s="84"/>
      <c r="N36" s="84"/>
      <c r="O36" s="84"/>
      <c r="P36" s="84"/>
      <c r="Q36" s="84" t="s">
        <v>178</v>
      </c>
      <c r="R36" s="84"/>
      <c r="S36" s="84"/>
      <c r="T36" s="84"/>
      <c r="U36" s="84"/>
      <c r="V36" s="84"/>
      <c r="W36" s="84"/>
      <c r="X36" s="211" t="s">
        <v>113</v>
      </c>
      <c r="Y36" s="103">
        <v>42583</v>
      </c>
      <c r="Z36" s="103">
        <v>42947</v>
      </c>
      <c r="AA36" s="102"/>
      <c r="AB36" s="171"/>
      <c r="AC36" s="141">
        <f t="shared" si="42"/>
        <v>1</v>
      </c>
      <c r="AD36" s="141">
        <f t="shared" si="35"/>
        <v>1</v>
      </c>
      <c r="AE36" s="141">
        <f t="shared" si="15"/>
        <v>0</v>
      </c>
      <c r="AF36" s="141">
        <f t="shared" si="36"/>
        <v>0</v>
      </c>
      <c r="AG36" s="141">
        <f t="shared" si="37"/>
        <v>1</v>
      </c>
      <c r="AH36" s="141">
        <f t="shared" si="18"/>
        <v>0</v>
      </c>
      <c r="AI36" s="141">
        <f t="shared" si="38"/>
        <v>1</v>
      </c>
      <c r="AJ36" s="141">
        <f t="shared" si="20"/>
        <v>0</v>
      </c>
      <c r="AK36" s="142">
        <f t="shared" si="39"/>
        <v>1</v>
      </c>
      <c r="AL36" s="142">
        <f t="shared" si="21"/>
        <v>0</v>
      </c>
      <c r="AM36" s="142">
        <f t="shared" si="43"/>
        <v>0</v>
      </c>
      <c r="AN36" s="142">
        <f t="shared" si="40"/>
        <v>0</v>
      </c>
      <c r="AO36" s="142">
        <f t="shared" si="41"/>
        <v>0</v>
      </c>
      <c r="AP36" s="142">
        <f t="shared" si="25"/>
        <v>0</v>
      </c>
      <c r="AQ36" s="78"/>
      <c r="AR36" s="78"/>
      <c r="AS36" s="78"/>
      <c r="AT36" s="78"/>
      <c r="AU36" s="78"/>
      <c r="AV36" s="78"/>
      <c r="AW36" s="78"/>
      <c r="AX36" s="78"/>
      <c r="AY36" s="78"/>
      <c r="AZ36" s="78"/>
    </row>
    <row r="37" spans="1:52" s="100" customFormat="1" ht="15" customHeight="1" x14ac:dyDescent="0.25">
      <c r="A37" s="98">
        <f>D9</f>
        <v>10000950</v>
      </c>
      <c r="B37" s="98">
        <f>D15</f>
        <v>2</v>
      </c>
      <c r="C37" s="97" t="s">
        <v>166</v>
      </c>
      <c r="D37" s="99" t="s">
        <v>167</v>
      </c>
      <c r="E37" s="97" t="s">
        <v>168</v>
      </c>
      <c r="F37" s="83">
        <v>10031151</v>
      </c>
      <c r="G37" s="97" t="s">
        <v>135</v>
      </c>
      <c r="H37" s="104">
        <f>4000000*85/100</f>
        <v>3400000</v>
      </c>
      <c r="I37" s="119">
        <v>266</v>
      </c>
      <c r="J37" s="104">
        <f>4000000*15/100</f>
        <v>600000</v>
      </c>
      <c r="K37" s="121">
        <v>266</v>
      </c>
      <c r="L37" s="83" t="s">
        <v>178</v>
      </c>
      <c r="M37" s="83" t="s">
        <v>178</v>
      </c>
      <c r="N37" s="83" t="s">
        <v>178</v>
      </c>
      <c r="O37" s="83" t="s">
        <v>178</v>
      </c>
      <c r="P37" s="83" t="s">
        <v>178</v>
      </c>
      <c r="Q37" s="83" t="s">
        <v>178</v>
      </c>
      <c r="R37" s="83" t="s">
        <v>178</v>
      </c>
      <c r="S37" s="83" t="s">
        <v>178</v>
      </c>
      <c r="T37" s="83" t="s">
        <v>178</v>
      </c>
      <c r="U37" s="83" t="s">
        <v>178</v>
      </c>
      <c r="V37" s="83" t="s">
        <v>178</v>
      </c>
      <c r="W37" s="83" t="s">
        <v>178</v>
      </c>
      <c r="X37" s="212" t="s">
        <v>113</v>
      </c>
      <c r="Y37" s="228">
        <v>42583</v>
      </c>
      <c r="Z37" s="228">
        <v>42947</v>
      </c>
      <c r="AA37" s="229"/>
      <c r="AB37" s="171"/>
      <c r="AC37" s="141">
        <f t="shared" si="42"/>
        <v>1</v>
      </c>
      <c r="AD37" s="141">
        <f t="shared" si="35"/>
        <v>1</v>
      </c>
      <c r="AE37" s="141">
        <f t="shared" si="15"/>
        <v>0</v>
      </c>
      <c r="AF37" s="141">
        <f t="shared" si="36"/>
        <v>0</v>
      </c>
      <c r="AG37" s="141">
        <f t="shared" si="37"/>
        <v>1</v>
      </c>
      <c r="AH37" s="141">
        <f t="shared" si="18"/>
        <v>0</v>
      </c>
      <c r="AI37" s="141">
        <f t="shared" si="38"/>
        <v>1</v>
      </c>
      <c r="AJ37" s="141">
        <f t="shared" si="20"/>
        <v>0</v>
      </c>
      <c r="AK37" s="142">
        <f t="shared" si="39"/>
        <v>1</v>
      </c>
      <c r="AL37" s="142">
        <f t="shared" si="21"/>
        <v>0</v>
      </c>
      <c r="AM37" s="142">
        <f t="shared" si="43"/>
        <v>0</v>
      </c>
      <c r="AN37" s="142">
        <f t="shared" si="40"/>
        <v>0</v>
      </c>
      <c r="AO37" s="142">
        <f t="shared" si="41"/>
        <v>0</v>
      </c>
      <c r="AP37" s="142">
        <f t="shared" si="25"/>
        <v>0</v>
      </c>
      <c r="AQ37" s="78"/>
      <c r="AR37" s="78"/>
      <c r="AS37" s="78"/>
      <c r="AT37" s="78"/>
      <c r="AU37" s="78"/>
      <c r="AV37" s="78"/>
      <c r="AW37" s="78"/>
      <c r="AX37" s="78"/>
      <c r="AY37" s="78"/>
      <c r="AZ37" s="78"/>
    </row>
    <row r="38" spans="1:52" s="100" customFormat="1" ht="15" customHeight="1" x14ac:dyDescent="0.25">
      <c r="A38" s="98">
        <f>D9</f>
        <v>10000950</v>
      </c>
      <c r="B38" s="98">
        <f>D15</f>
        <v>2</v>
      </c>
      <c r="C38" s="101" t="s">
        <v>166</v>
      </c>
      <c r="D38" s="224" t="s">
        <v>167</v>
      </c>
      <c r="E38" s="225" t="s">
        <v>168</v>
      </c>
      <c r="F38" s="226">
        <v>10031151</v>
      </c>
      <c r="G38" s="101" t="s">
        <v>133</v>
      </c>
      <c r="H38" s="105">
        <f>400000*85/100</f>
        <v>340000</v>
      </c>
      <c r="I38" s="120">
        <v>160</v>
      </c>
      <c r="J38" s="105">
        <f>400000*15/100</f>
        <v>60000</v>
      </c>
      <c r="K38" s="122">
        <v>160</v>
      </c>
      <c r="L38" s="84" t="s">
        <v>178</v>
      </c>
      <c r="M38" s="84" t="s">
        <v>178</v>
      </c>
      <c r="N38" s="84" t="s">
        <v>178</v>
      </c>
      <c r="O38" s="84" t="s">
        <v>178</v>
      </c>
      <c r="P38" s="84" t="s">
        <v>178</v>
      </c>
      <c r="Q38" s="84" t="s">
        <v>178</v>
      </c>
      <c r="R38" s="84" t="s">
        <v>178</v>
      </c>
      <c r="S38" s="84" t="s">
        <v>178</v>
      </c>
      <c r="T38" s="84" t="s">
        <v>178</v>
      </c>
      <c r="U38" s="84" t="s">
        <v>178</v>
      </c>
      <c r="V38" s="84" t="s">
        <v>178</v>
      </c>
      <c r="W38" s="84" t="s">
        <v>178</v>
      </c>
      <c r="X38" s="211" t="s">
        <v>113</v>
      </c>
      <c r="Y38" s="103">
        <v>42583</v>
      </c>
      <c r="Z38" s="103">
        <v>42947</v>
      </c>
      <c r="AA38" s="102"/>
      <c r="AB38" s="171"/>
      <c r="AC38" s="141">
        <f t="shared" si="42"/>
        <v>1</v>
      </c>
      <c r="AD38" s="141">
        <f t="shared" si="35"/>
        <v>1</v>
      </c>
      <c r="AE38" s="141">
        <f t="shared" si="15"/>
        <v>0</v>
      </c>
      <c r="AF38" s="141">
        <f t="shared" si="36"/>
        <v>0</v>
      </c>
      <c r="AG38" s="141">
        <f t="shared" si="37"/>
        <v>1</v>
      </c>
      <c r="AH38" s="141">
        <f t="shared" si="18"/>
        <v>0</v>
      </c>
      <c r="AI38" s="141">
        <f t="shared" si="38"/>
        <v>1</v>
      </c>
      <c r="AJ38" s="141">
        <f t="shared" si="20"/>
        <v>0</v>
      </c>
      <c r="AK38" s="142">
        <f t="shared" si="39"/>
        <v>1</v>
      </c>
      <c r="AL38" s="142">
        <f t="shared" si="21"/>
        <v>0</v>
      </c>
      <c r="AM38" s="142">
        <f t="shared" si="43"/>
        <v>0</v>
      </c>
      <c r="AN38" s="142">
        <f t="shared" si="40"/>
        <v>0</v>
      </c>
      <c r="AO38" s="142">
        <f t="shared" si="41"/>
        <v>0</v>
      </c>
      <c r="AP38" s="142">
        <f t="shared" si="25"/>
        <v>0</v>
      </c>
      <c r="AQ38" s="78"/>
      <c r="AR38" s="78"/>
      <c r="AS38" s="78"/>
      <c r="AT38" s="78"/>
      <c r="AU38" s="78"/>
      <c r="AV38" s="78"/>
      <c r="AW38" s="78"/>
      <c r="AX38" s="78"/>
      <c r="AY38" s="78"/>
      <c r="AZ38" s="78"/>
    </row>
    <row r="39" spans="1:52" s="100" customFormat="1" ht="15" customHeight="1" x14ac:dyDescent="0.25">
      <c r="A39" s="98">
        <f>D9</f>
        <v>10000950</v>
      </c>
      <c r="B39" s="98">
        <f>D15</f>
        <v>2</v>
      </c>
      <c r="C39" s="97" t="s">
        <v>169</v>
      </c>
      <c r="D39" s="99" t="s">
        <v>170</v>
      </c>
      <c r="E39" s="97" t="s">
        <v>171</v>
      </c>
      <c r="F39" s="83">
        <v>10048217</v>
      </c>
      <c r="G39" s="97" t="s">
        <v>135</v>
      </c>
      <c r="H39" s="104">
        <f>100000*80/100</f>
        <v>80000</v>
      </c>
      <c r="I39" s="119">
        <v>40</v>
      </c>
      <c r="J39" s="104">
        <f>100000*20/100</f>
        <v>20000</v>
      </c>
      <c r="K39" s="121">
        <v>40</v>
      </c>
      <c r="L39" s="83" t="s">
        <v>178</v>
      </c>
      <c r="M39" s="83" t="s">
        <v>178</v>
      </c>
      <c r="N39" s="83" t="s">
        <v>178</v>
      </c>
      <c r="O39" s="83" t="s">
        <v>178</v>
      </c>
      <c r="P39" s="83"/>
      <c r="Q39" s="83"/>
      <c r="R39" s="83"/>
      <c r="S39" s="83" t="s">
        <v>178</v>
      </c>
      <c r="T39" s="83"/>
      <c r="U39" s="83"/>
      <c r="V39" s="83" t="s">
        <v>178</v>
      </c>
      <c r="W39" s="83" t="s">
        <v>178</v>
      </c>
      <c r="X39" s="212" t="s">
        <v>113</v>
      </c>
      <c r="Y39" s="228">
        <v>42583</v>
      </c>
      <c r="Z39" s="228">
        <v>42947</v>
      </c>
      <c r="AA39" s="229"/>
      <c r="AB39" s="171"/>
      <c r="AC39" s="141">
        <f t="shared" si="42"/>
        <v>1</v>
      </c>
      <c r="AD39" s="141">
        <f t="shared" si="35"/>
        <v>1</v>
      </c>
      <c r="AE39" s="141">
        <f t="shared" si="15"/>
        <v>0</v>
      </c>
      <c r="AF39" s="141">
        <f t="shared" si="36"/>
        <v>0</v>
      </c>
      <c r="AG39" s="141">
        <f t="shared" si="37"/>
        <v>1</v>
      </c>
      <c r="AH39" s="141">
        <f t="shared" si="18"/>
        <v>0</v>
      </c>
      <c r="AI39" s="141">
        <f t="shared" si="38"/>
        <v>1</v>
      </c>
      <c r="AJ39" s="141">
        <f t="shared" si="20"/>
        <v>0</v>
      </c>
      <c r="AK39" s="142">
        <f t="shared" si="39"/>
        <v>1</v>
      </c>
      <c r="AL39" s="142">
        <f t="shared" si="21"/>
        <v>0</v>
      </c>
      <c r="AM39" s="142">
        <f t="shared" si="43"/>
        <v>0</v>
      </c>
      <c r="AN39" s="142">
        <f t="shared" si="40"/>
        <v>0</v>
      </c>
      <c r="AO39" s="142">
        <f t="shared" si="41"/>
        <v>0</v>
      </c>
      <c r="AP39" s="142">
        <f t="shared" si="25"/>
        <v>0</v>
      </c>
      <c r="AQ39" s="78"/>
      <c r="AR39" s="78"/>
      <c r="AS39" s="78"/>
      <c r="AT39" s="78"/>
      <c r="AU39" s="78"/>
      <c r="AV39" s="78"/>
      <c r="AW39" s="78"/>
      <c r="AX39" s="78"/>
      <c r="AY39" s="78"/>
      <c r="AZ39" s="78"/>
    </row>
    <row r="40" spans="1:52" s="100" customFormat="1" ht="15" customHeight="1" x14ac:dyDescent="0.25">
      <c r="A40" s="98">
        <f>D9</f>
        <v>10000950</v>
      </c>
      <c r="B40" s="98">
        <f>D15</f>
        <v>2</v>
      </c>
      <c r="C40" s="101" t="s">
        <v>169</v>
      </c>
      <c r="D40" s="224" t="s">
        <v>170</v>
      </c>
      <c r="E40" s="225" t="s">
        <v>171</v>
      </c>
      <c r="F40" s="226">
        <v>10048217</v>
      </c>
      <c r="G40" s="101" t="s">
        <v>133</v>
      </c>
      <c r="H40" s="105">
        <f>80000*80/100</f>
        <v>64000</v>
      </c>
      <c r="I40" s="120">
        <v>64</v>
      </c>
      <c r="J40" s="105">
        <f>80000*20/100</f>
        <v>16000</v>
      </c>
      <c r="K40" s="122">
        <v>64</v>
      </c>
      <c r="L40" s="84" t="s">
        <v>178</v>
      </c>
      <c r="M40" s="84" t="s">
        <v>178</v>
      </c>
      <c r="N40" s="84" t="s">
        <v>178</v>
      </c>
      <c r="O40" s="84" t="s">
        <v>178</v>
      </c>
      <c r="P40" s="84"/>
      <c r="Q40" s="84"/>
      <c r="R40" s="84"/>
      <c r="S40" s="84" t="s">
        <v>178</v>
      </c>
      <c r="T40" s="84"/>
      <c r="U40" s="84"/>
      <c r="V40" s="84" t="s">
        <v>178</v>
      </c>
      <c r="W40" s="84" t="s">
        <v>178</v>
      </c>
      <c r="X40" s="211" t="s">
        <v>113</v>
      </c>
      <c r="Y40" s="103">
        <v>42583</v>
      </c>
      <c r="Z40" s="103">
        <v>42947</v>
      </c>
      <c r="AA40" s="102"/>
      <c r="AB40" s="171"/>
      <c r="AC40" s="141">
        <f t="shared" si="42"/>
        <v>1</v>
      </c>
      <c r="AD40" s="141">
        <f t="shared" si="35"/>
        <v>1</v>
      </c>
      <c r="AE40" s="141">
        <f t="shared" si="15"/>
        <v>0</v>
      </c>
      <c r="AF40" s="141">
        <f t="shared" si="36"/>
        <v>0</v>
      </c>
      <c r="AG40" s="141">
        <f t="shared" si="37"/>
        <v>1</v>
      </c>
      <c r="AH40" s="141">
        <f t="shared" si="18"/>
        <v>0</v>
      </c>
      <c r="AI40" s="141">
        <f t="shared" si="38"/>
        <v>1</v>
      </c>
      <c r="AJ40" s="141">
        <f t="shared" si="20"/>
        <v>0</v>
      </c>
      <c r="AK40" s="142">
        <f t="shared" si="39"/>
        <v>1</v>
      </c>
      <c r="AL40" s="142">
        <f t="shared" si="21"/>
        <v>0</v>
      </c>
      <c r="AM40" s="142">
        <f t="shared" si="43"/>
        <v>0</v>
      </c>
      <c r="AN40" s="142">
        <f t="shared" si="40"/>
        <v>0</v>
      </c>
      <c r="AO40" s="142">
        <f t="shared" si="41"/>
        <v>0</v>
      </c>
      <c r="AP40" s="142">
        <f t="shared" si="25"/>
        <v>0</v>
      </c>
      <c r="AQ40" s="78"/>
      <c r="AR40" s="78"/>
      <c r="AS40" s="78"/>
      <c r="AT40" s="78"/>
      <c r="AU40" s="78"/>
      <c r="AV40" s="78"/>
      <c r="AW40" s="78"/>
      <c r="AX40" s="78"/>
      <c r="AY40" s="78"/>
      <c r="AZ40" s="78"/>
    </row>
    <row r="41" spans="1:52" s="100" customFormat="1" ht="15" customHeight="1" x14ac:dyDescent="0.25">
      <c r="A41" s="98">
        <f>D9</f>
        <v>10000950</v>
      </c>
      <c r="B41" s="98">
        <f>D15</f>
        <v>2</v>
      </c>
      <c r="C41" s="97" t="s">
        <v>169</v>
      </c>
      <c r="D41" s="99" t="s">
        <v>170</v>
      </c>
      <c r="E41" s="97" t="s">
        <v>171</v>
      </c>
      <c r="F41" s="83">
        <v>10048217</v>
      </c>
      <c r="G41" s="97" t="s">
        <v>140</v>
      </c>
      <c r="H41" s="104">
        <f>175000*82/100</f>
        <v>143500</v>
      </c>
      <c r="I41" s="119">
        <v>50</v>
      </c>
      <c r="J41" s="104">
        <f>175000*18/100</f>
        <v>31500</v>
      </c>
      <c r="K41" s="121">
        <v>50</v>
      </c>
      <c r="L41" s="83" t="s">
        <v>178</v>
      </c>
      <c r="M41" s="83" t="s">
        <v>178</v>
      </c>
      <c r="N41" s="83" t="s">
        <v>178</v>
      </c>
      <c r="O41" s="83" t="s">
        <v>178</v>
      </c>
      <c r="P41" s="83"/>
      <c r="Q41" s="83"/>
      <c r="R41" s="83"/>
      <c r="S41" s="83" t="s">
        <v>178</v>
      </c>
      <c r="T41" s="83"/>
      <c r="U41" s="83"/>
      <c r="V41" s="83" t="s">
        <v>178</v>
      </c>
      <c r="W41" s="83" t="s">
        <v>178</v>
      </c>
      <c r="X41" s="212" t="s">
        <v>113</v>
      </c>
      <c r="Y41" s="228">
        <v>42583</v>
      </c>
      <c r="Z41" s="228">
        <v>42947</v>
      </c>
      <c r="AA41" s="229"/>
      <c r="AB41" s="171"/>
      <c r="AC41" s="141">
        <f t="shared" si="42"/>
        <v>1</v>
      </c>
      <c r="AD41" s="141">
        <f t="shared" si="35"/>
        <v>1</v>
      </c>
      <c r="AE41" s="141">
        <f t="shared" si="15"/>
        <v>0</v>
      </c>
      <c r="AF41" s="141">
        <f t="shared" si="36"/>
        <v>0</v>
      </c>
      <c r="AG41" s="141">
        <f t="shared" si="37"/>
        <v>1</v>
      </c>
      <c r="AH41" s="141">
        <f t="shared" si="18"/>
        <v>0</v>
      </c>
      <c r="AI41" s="141">
        <f t="shared" si="38"/>
        <v>1</v>
      </c>
      <c r="AJ41" s="141">
        <f t="shared" si="20"/>
        <v>0</v>
      </c>
      <c r="AK41" s="142">
        <f t="shared" si="39"/>
        <v>1</v>
      </c>
      <c r="AL41" s="142">
        <f t="shared" si="21"/>
        <v>0</v>
      </c>
      <c r="AM41" s="142">
        <f t="shared" si="43"/>
        <v>0</v>
      </c>
      <c r="AN41" s="142">
        <f t="shared" si="40"/>
        <v>0</v>
      </c>
      <c r="AO41" s="142">
        <f t="shared" si="41"/>
        <v>0</v>
      </c>
      <c r="AP41" s="142">
        <f t="shared" si="25"/>
        <v>0</v>
      </c>
      <c r="AQ41" s="78"/>
      <c r="AR41" s="78"/>
      <c r="AS41" s="78"/>
      <c r="AT41" s="78"/>
      <c r="AU41" s="78"/>
      <c r="AV41" s="78"/>
      <c r="AW41" s="78"/>
      <c r="AX41" s="78"/>
      <c r="AY41" s="78"/>
      <c r="AZ41" s="78"/>
    </row>
    <row r="42" spans="1:52" s="100" customFormat="1" ht="15" customHeight="1" x14ac:dyDescent="0.25">
      <c r="A42" s="98">
        <f>D9</f>
        <v>10000950</v>
      </c>
      <c r="B42" s="98">
        <f>D15</f>
        <v>2</v>
      </c>
      <c r="C42" s="101" t="s">
        <v>172</v>
      </c>
      <c r="D42" s="224" t="s">
        <v>173</v>
      </c>
      <c r="E42" s="225" t="s">
        <v>174</v>
      </c>
      <c r="F42" s="226">
        <v>10029308</v>
      </c>
      <c r="G42" s="101" t="s">
        <v>139</v>
      </c>
      <c r="H42" s="105">
        <f>100000*80/100</f>
        <v>80000</v>
      </c>
      <c r="I42" s="120">
        <v>160</v>
      </c>
      <c r="J42" s="105">
        <f>100000*20/100</f>
        <v>20000</v>
      </c>
      <c r="K42" s="122">
        <v>160</v>
      </c>
      <c r="L42" s="84" t="s">
        <v>178</v>
      </c>
      <c r="M42" s="84" t="s">
        <v>178</v>
      </c>
      <c r="N42" s="84" t="s">
        <v>178</v>
      </c>
      <c r="O42" s="84" t="s">
        <v>178</v>
      </c>
      <c r="P42" s="84" t="s">
        <v>178</v>
      </c>
      <c r="Q42" s="84" t="s">
        <v>178</v>
      </c>
      <c r="R42" s="84" t="s">
        <v>178</v>
      </c>
      <c r="S42" s="84" t="s">
        <v>178</v>
      </c>
      <c r="T42" s="84" t="s">
        <v>178</v>
      </c>
      <c r="U42" s="84" t="s">
        <v>178</v>
      </c>
      <c r="V42" s="84" t="s">
        <v>178</v>
      </c>
      <c r="W42" s="84" t="s">
        <v>178</v>
      </c>
      <c r="X42" s="211" t="s">
        <v>113</v>
      </c>
      <c r="Y42" s="103">
        <v>42583</v>
      </c>
      <c r="Z42" s="103">
        <v>42947</v>
      </c>
      <c r="AA42" s="102"/>
      <c r="AB42" s="171"/>
      <c r="AC42" s="141">
        <f t="shared" si="42"/>
        <v>1</v>
      </c>
      <c r="AD42" s="141">
        <f t="shared" si="35"/>
        <v>1</v>
      </c>
      <c r="AE42" s="141">
        <f t="shared" si="15"/>
        <v>0</v>
      </c>
      <c r="AF42" s="141">
        <f t="shared" si="36"/>
        <v>0</v>
      </c>
      <c r="AG42" s="141">
        <f t="shared" si="37"/>
        <v>1</v>
      </c>
      <c r="AH42" s="141">
        <f t="shared" si="18"/>
        <v>0</v>
      </c>
      <c r="AI42" s="141">
        <f t="shared" si="38"/>
        <v>1</v>
      </c>
      <c r="AJ42" s="141">
        <f t="shared" si="20"/>
        <v>0</v>
      </c>
      <c r="AK42" s="142">
        <f t="shared" si="39"/>
        <v>1</v>
      </c>
      <c r="AL42" s="142">
        <f t="shared" si="21"/>
        <v>0</v>
      </c>
      <c r="AM42" s="142">
        <f t="shared" si="43"/>
        <v>0</v>
      </c>
      <c r="AN42" s="142">
        <f t="shared" si="40"/>
        <v>0</v>
      </c>
      <c r="AO42" s="142">
        <f t="shared" si="41"/>
        <v>0</v>
      </c>
      <c r="AP42" s="142">
        <f t="shared" si="25"/>
        <v>0</v>
      </c>
      <c r="AQ42" s="78"/>
      <c r="AR42" s="78"/>
      <c r="AS42" s="78"/>
      <c r="AT42" s="78"/>
      <c r="AU42" s="78"/>
      <c r="AV42" s="78"/>
      <c r="AW42" s="78"/>
      <c r="AX42" s="78"/>
      <c r="AY42" s="78"/>
      <c r="AZ42" s="78"/>
    </row>
    <row r="43" spans="1:52" s="100" customFormat="1" ht="15" customHeight="1" x14ac:dyDescent="0.25">
      <c r="A43" s="98">
        <f>D9</f>
        <v>10000950</v>
      </c>
      <c r="B43" s="98">
        <f>D15</f>
        <v>2</v>
      </c>
      <c r="C43" s="97" t="s">
        <v>172</v>
      </c>
      <c r="D43" s="99" t="s">
        <v>173</v>
      </c>
      <c r="E43" s="97" t="s">
        <v>174</v>
      </c>
      <c r="F43" s="83">
        <v>10029308</v>
      </c>
      <c r="G43" s="97" t="s">
        <v>140</v>
      </c>
      <c r="H43" s="104">
        <f>1980*80/100</f>
        <v>1584</v>
      </c>
      <c r="I43" s="119">
        <v>1</v>
      </c>
      <c r="J43" s="104">
        <f>1980*20/100</f>
        <v>396</v>
      </c>
      <c r="K43" s="121">
        <v>1</v>
      </c>
      <c r="L43" s="83" t="s">
        <v>178</v>
      </c>
      <c r="M43" s="83" t="s">
        <v>178</v>
      </c>
      <c r="N43" s="83" t="s">
        <v>178</v>
      </c>
      <c r="O43" s="83" t="s">
        <v>178</v>
      </c>
      <c r="P43" s="83" t="s">
        <v>178</v>
      </c>
      <c r="Q43" s="83" t="s">
        <v>178</v>
      </c>
      <c r="R43" s="83" t="s">
        <v>178</v>
      </c>
      <c r="S43" s="83" t="s">
        <v>178</v>
      </c>
      <c r="T43" s="83" t="s">
        <v>178</v>
      </c>
      <c r="U43" s="83" t="s">
        <v>178</v>
      </c>
      <c r="V43" s="83" t="s">
        <v>178</v>
      </c>
      <c r="W43" s="83" t="s">
        <v>178</v>
      </c>
      <c r="X43" s="212" t="s">
        <v>112</v>
      </c>
      <c r="Y43" s="228">
        <v>42583</v>
      </c>
      <c r="Z43" s="228">
        <v>42947</v>
      </c>
      <c r="AA43" s="229"/>
      <c r="AB43" s="171"/>
      <c r="AC43" s="141">
        <f t="shared" si="42"/>
        <v>1</v>
      </c>
      <c r="AD43" s="141">
        <f t="shared" si="35"/>
        <v>1</v>
      </c>
      <c r="AE43" s="141">
        <f t="shared" si="15"/>
        <v>0</v>
      </c>
      <c r="AF43" s="141">
        <f t="shared" si="36"/>
        <v>0</v>
      </c>
      <c r="AG43" s="141">
        <f t="shared" si="37"/>
        <v>1</v>
      </c>
      <c r="AH43" s="141">
        <f t="shared" si="18"/>
        <v>0</v>
      </c>
      <c r="AI43" s="141">
        <f t="shared" si="38"/>
        <v>1</v>
      </c>
      <c r="AJ43" s="141">
        <f t="shared" si="20"/>
        <v>0</v>
      </c>
      <c r="AK43" s="142">
        <f t="shared" si="39"/>
        <v>1</v>
      </c>
      <c r="AL43" s="142">
        <f t="shared" si="21"/>
        <v>0</v>
      </c>
      <c r="AM43" s="142">
        <f t="shared" si="43"/>
        <v>0</v>
      </c>
      <c r="AN43" s="142">
        <f t="shared" si="40"/>
        <v>0</v>
      </c>
      <c r="AO43" s="142">
        <f t="shared" si="41"/>
        <v>0</v>
      </c>
      <c r="AP43" s="142">
        <f t="shared" si="25"/>
        <v>0</v>
      </c>
      <c r="AQ43" s="78"/>
      <c r="AR43" s="78"/>
      <c r="AS43" s="78"/>
      <c r="AT43" s="78"/>
      <c r="AU43" s="78"/>
      <c r="AV43" s="78"/>
      <c r="AW43" s="78"/>
      <c r="AX43" s="78"/>
      <c r="AY43" s="78"/>
      <c r="AZ43" s="78"/>
    </row>
    <row r="44" spans="1:52" s="100" customFormat="1" ht="15" customHeight="1" x14ac:dyDescent="0.25">
      <c r="A44" s="98">
        <f>D9</f>
        <v>10000950</v>
      </c>
      <c r="B44" s="98">
        <f>D15</f>
        <v>2</v>
      </c>
      <c r="C44" s="101" t="s">
        <v>175</v>
      </c>
      <c r="D44" s="224" t="s">
        <v>176</v>
      </c>
      <c r="E44" s="225" t="s">
        <v>177</v>
      </c>
      <c r="F44" s="226">
        <v>10038823</v>
      </c>
      <c r="G44" s="101" t="s">
        <v>135</v>
      </c>
      <c r="H44" s="105">
        <v>80000</v>
      </c>
      <c r="I44" s="120">
        <v>40</v>
      </c>
      <c r="J44" s="105">
        <v>20000</v>
      </c>
      <c r="K44" s="122">
        <v>40</v>
      </c>
      <c r="L44" s="84" t="s">
        <v>178</v>
      </c>
      <c r="M44" s="84" t="s">
        <v>178</v>
      </c>
      <c r="N44" s="84" t="s">
        <v>178</v>
      </c>
      <c r="O44" s="84" t="s">
        <v>178</v>
      </c>
      <c r="P44" s="84" t="s">
        <v>178</v>
      </c>
      <c r="Q44" s="84" t="s">
        <v>178</v>
      </c>
      <c r="R44" s="84" t="s">
        <v>178</v>
      </c>
      <c r="S44" s="84" t="s">
        <v>178</v>
      </c>
      <c r="T44" s="84" t="s">
        <v>178</v>
      </c>
      <c r="U44" s="84" t="s">
        <v>178</v>
      </c>
      <c r="V44" s="84" t="s">
        <v>178</v>
      </c>
      <c r="W44" s="84" t="s">
        <v>178</v>
      </c>
      <c r="X44" s="211" t="s">
        <v>113</v>
      </c>
      <c r="Y44" s="103">
        <v>42583</v>
      </c>
      <c r="Z44" s="103">
        <v>42947</v>
      </c>
      <c r="AA44" s="102"/>
      <c r="AB44" s="171"/>
      <c r="AC44" s="141">
        <f t="shared" si="42"/>
        <v>1</v>
      </c>
      <c r="AD44" s="141">
        <f t="shared" si="35"/>
        <v>1</v>
      </c>
      <c r="AE44" s="141">
        <f t="shared" si="15"/>
        <v>0</v>
      </c>
      <c r="AF44" s="141">
        <f t="shared" si="36"/>
        <v>0</v>
      </c>
      <c r="AG44" s="141">
        <f t="shared" si="37"/>
        <v>1</v>
      </c>
      <c r="AH44" s="141">
        <f t="shared" si="18"/>
        <v>0</v>
      </c>
      <c r="AI44" s="141">
        <f t="shared" si="38"/>
        <v>1</v>
      </c>
      <c r="AJ44" s="141">
        <f t="shared" si="20"/>
        <v>0</v>
      </c>
      <c r="AK44" s="142">
        <f t="shared" si="39"/>
        <v>1</v>
      </c>
      <c r="AL44" s="142">
        <f t="shared" si="21"/>
        <v>0</v>
      </c>
      <c r="AM44" s="142">
        <f t="shared" si="43"/>
        <v>0</v>
      </c>
      <c r="AN44" s="142">
        <f t="shared" si="40"/>
        <v>0</v>
      </c>
      <c r="AO44" s="142">
        <f t="shared" si="41"/>
        <v>0</v>
      </c>
      <c r="AP44" s="142">
        <f t="shared" si="25"/>
        <v>0</v>
      </c>
      <c r="AQ44" s="78"/>
      <c r="AR44" s="78"/>
      <c r="AS44" s="78"/>
      <c r="AT44" s="78"/>
      <c r="AU44" s="78"/>
      <c r="AV44" s="78"/>
      <c r="AW44" s="78"/>
      <c r="AX44" s="78"/>
      <c r="AY44" s="78"/>
      <c r="AZ44" s="78"/>
    </row>
    <row r="45" spans="1:52" s="100" customFormat="1" ht="15" customHeight="1" x14ac:dyDescent="0.25">
      <c r="A45" s="98">
        <f>D9</f>
        <v>10000950</v>
      </c>
      <c r="B45" s="98">
        <f>D15</f>
        <v>2</v>
      </c>
      <c r="C45" s="97" t="s">
        <v>175</v>
      </c>
      <c r="D45" s="99" t="s">
        <v>176</v>
      </c>
      <c r="E45" s="97" t="s">
        <v>177</v>
      </c>
      <c r="F45" s="83">
        <v>10038823</v>
      </c>
      <c r="G45" s="97" t="s">
        <v>133</v>
      </c>
      <c r="H45" s="104">
        <v>80000</v>
      </c>
      <c r="I45" s="119">
        <v>80</v>
      </c>
      <c r="J45" s="104">
        <v>20000</v>
      </c>
      <c r="K45" s="121">
        <v>80</v>
      </c>
      <c r="L45" s="83" t="s">
        <v>178</v>
      </c>
      <c r="M45" s="83" t="s">
        <v>178</v>
      </c>
      <c r="N45" s="83" t="s">
        <v>178</v>
      </c>
      <c r="O45" s="83" t="s">
        <v>178</v>
      </c>
      <c r="P45" s="83" t="s">
        <v>178</v>
      </c>
      <c r="Q45" s="83" t="s">
        <v>178</v>
      </c>
      <c r="R45" s="83" t="s">
        <v>178</v>
      </c>
      <c r="S45" s="83" t="s">
        <v>178</v>
      </c>
      <c r="T45" s="83" t="s">
        <v>178</v>
      </c>
      <c r="U45" s="83" t="s">
        <v>178</v>
      </c>
      <c r="V45" s="83" t="s">
        <v>178</v>
      </c>
      <c r="W45" s="83" t="s">
        <v>178</v>
      </c>
      <c r="X45" s="212" t="s">
        <v>113</v>
      </c>
      <c r="Y45" s="228">
        <v>42583</v>
      </c>
      <c r="Z45" s="228">
        <v>42947</v>
      </c>
      <c r="AA45" s="229"/>
      <c r="AB45" s="171"/>
      <c r="AC45" s="141">
        <f t="shared" si="42"/>
        <v>1</v>
      </c>
      <c r="AD45" s="141">
        <f t="shared" si="35"/>
        <v>1</v>
      </c>
      <c r="AE45" s="141">
        <f t="shared" si="15"/>
        <v>0</v>
      </c>
      <c r="AF45" s="141">
        <f t="shared" si="36"/>
        <v>0</v>
      </c>
      <c r="AG45" s="141">
        <f t="shared" si="37"/>
        <v>1</v>
      </c>
      <c r="AH45" s="141">
        <f t="shared" si="18"/>
        <v>0</v>
      </c>
      <c r="AI45" s="141">
        <f t="shared" si="38"/>
        <v>1</v>
      </c>
      <c r="AJ45" s="141">
        <f t="shared" si="20"/>
        <v>0</v>
      </c>
      <c r="AK45" s="142">
        <f t="shared" si="39"/>
        <v>1</v>
      </c>
      <c r="AL45" s="142">
        <f t="shared" si="21"/>
        <v>0</v>
      </c>
      <c r="AM45" s="142">
        <f t="shared" si="43"/>
        <v>0</v>
      </c>
      <c r="AN45" s="142">
        <f t="shared" si="40"/>
        <v>0</v>
      </c>
      <c r="AO45" s="142">
        <f t="shared" si="41"/>
        <v>0</v>
      </c>
      <c r="AP45" s="142">
        <f t="shared" si="25"/>
        <v>0</v>
      </c>
      <c r="AQ45" s="78"/>
      <c r="AR45" s="78"/>
      <c r="AS45" s="78"/>
      <c r="AT45" s="78"/>
      <c r="AU45" s="78"/>
      <c r="AV45" s="78"/>
      <c r="AW45" s="78"/>
      <c r="AX45" s="78"/>
      <c r="AY45" s="78"/>
      <c r="AZ45" s="78"/>
    </row>
    <row r="46" spans="1:52" s="100" customFormat="1" ht="15" customHeight="1" x14ac:dyDescent="0.25">
      <c r="A46" s="98">
        <f>D9</f>
        <v>10000950</v>
      </c>
      <c r="B46" s="98">
        <f>D15</f>
        <v>2</v>
      </c>
      <c r="C46" s="101" t="s">
        <v>175</v>
      </c>
      <c r="D46" s="224" t="s">
        <v>176</v>
      </c>
      <c r="E46" s="225" t="s">
        <v>177</v>
      </c>
      <c r="F46" s="226">
        <v>10038823</v>
      </c>
      <c r="G46" s="101" t="s">
        <v>140</v>
      </c>
      <c r="H46" s="105">
        <f>40000*80/100</f>
        <v>32000</v>
      </c>
      <c r="I46" s="120">
        <v>13</v>
      </c>
      <c r="J46" s="105">
        <f>40000*20/100</f>
        <v>8000</v>
      </c>
      <c r="K46" s="122">
        <v>13</v>
      </c>
      <c r="L46" s="84" t="s">
        <v>178</v>
      </c>
      <c r="M46" s="84" t="s">
        <v>178</v>
      </c>
      <c r="N46" s="84" t="s">
        <v>178</v>
      </c>
      <c r="O46" s="84" t="s">
        <v>178</v>
      </c>
      <c r="P46" s="84" t="s">
        <v>178</v>
      </c>
      <c r="Q46" s="84" t="s">
        <v>178</v>
      </c>
      <c r="R46" s="84" t="s">
        <v>178</v>
      </c>
      <c r="S46" s="84" t="s">
        <v>178</v>
      </c>
      <c r="T46" s="84" t="s">
        <v>178</v>
      </c>
      <c r="U46" s="84" t="s">
        <v>178</v>
      </c>
      <c r="V46" s="84" t="s">
        <v>178</v>
      </c>
      <c r="W46" s="84" t="s">
        <v>178</v>
      </c>
      <c r="X46" s="211" t="s">
        <v>113</v>
      </c>
      <c r="Y46" s="103">
        <v>42583</v>
      </c>
      <c r="Z46" s="103">
        <v>42947</v>
      </c>
      <c r="AA46" s="102"/>
      <c r="AB46" s="171"/>
      <c r="AC46" s="141">
        <f>COUNTA(#REF!)</f>
        <v>1</v>
      </c>
      <c r="AD46" s="141">
        <f t="shared" si="35"/>
        <v>1</v>
      </c>
      <c r="AE46" s="141">
        <f t="shared" si="15"/>
        <v>0</v>
      </c>
      <c r="AF46" s="141">
        <f t="shared" si="36"/>
        <v>0</v>
      </c>
      <c r="AG46" s="141">
        <f t="shared" si="37"/>
        <v>1</v>
      </c>
      <c r="AH46" s="141">
        <f t="shared" si="18"/>
        <v>0</v>
      </c>
      <c r="AI46" s="141">
        <f t="shared" si="38"/>
        <v>1</v>
      </c>
      <c r="AJ46" s="141">
        <f t="shared" si="20"/>
        <v>0</v>
      </c>
      <c r="AK46" s="142">
        <f t="shared" si="39"/>
        <v>1</v>
      </c>
      <c r="AL46" s="142">
        <f t="shared" si="21"/>
        <v>0</v>
      </c>
      <c r="AM46" s="142">
        <f>IF(AND(COUNTA(#REF!)=1,COUNTA(E47)=0),1,0)</f>
        <v>0</v>
      </c>
      <c r="AN46" s="142">
        <f>IF(AND(COUNTA(H47)=1,COUNTA(#REF!)=0),1,0)</f>
        <v>0</v>
      </c>
      <c r="AO46" s="142">
        <f>IF(AND(COUNTA(J47)=1,COUNTA(#REF!)=0),1,0)</f>
        <v>0</v>
      </c>
      <c r="AP46" s="142">
        <f t="shared" si="25"/>
        <v>0</v>
      </c>
      <c r="AQ46" s="78"/>
      <c r="AR46" s="78"/>
      <c r="AS46" s="78"/>
      <c r="AT46" s="78"/>
      <c r="AU46" s="78"/>
      <c r="AV46" s="78"/>
      <c r="AW46" s="78"/>
      <c r="AX46" s="78"/>
      <c r="AY46" s="78"/>
      <c r="AZ46" s="78"/>
    </row>
    <row r="47" spans="1:52" s="100" customFormat="1" ht="15" customHeight="1" x14ac:dyDescent="0.25">
      <c r="A47" s="98">
        <f>D9</f>
        <v>10000950</v>
      </c>
      <c r="B47" s="98">
        <f>D15</f>
        <v>2</v>
      </c>
      <c r="C47" s="97" t="s">
        <v>175</v>
      </c>
      <c r="D47" s="99" t="s">
        <v>176</v>
      </c>
      <c r="E47" s="97" t="s">
        <v>177</v>
      </c>
      <c r="F47" s="83">
        <v>10038823</v>
      </c>
      <c r="G47" s="97" t="s">
        <v>139</v>
      </c>
      <c r="H47" s="104">
        <f>50000*80/100</f>
        <v>40000</v>
      </c>
      <c r="I47" s="119">
        <v>100</v>
      </c>
      <c r="J47" s="104">
        <f>50000*20/100</f>
        <v>10000</v>
      </c>
      <c r="K47" s="121">
        <v>100</v>
      </c>
      <c r="L47" s="83" t="s">
        <v>178</v>
      </c>
      <c r="M47" s="83" t="s">
        <v>178</v>
      </c>
      <c r="N47" s="83" t="s">
        <v>178</v>
      </c>
      <c r="O47" s="83" t="s">
        <v>178</v>
      </c>
      <c r="P47" s="83" t="s">
        <v>178</v>
      </c>
      <c r="Q47" s="83" t="s">
        <v>178</v>
      </c>
      <c r="R47" s="83" t="s">
        <v>178</v>
      </c>
      <c r="S47" s="83" t="s">
        <v>178</v>
      </c>
      <c r="T47" s="83" t="s">
        <v>178</v>
      </c>
      <c r="U47" s="83" t="s">
        <v>178</v>
      </c>
      <c r="V47" s="83" t="s">
        <v>178</v>
      </c>
      <c r="W47" s="83" t="s">
        <v>178</v>
      </c>
      <c r="X47" s="212" t="s">
        <v>113</v>
      </c>
      <c r="Y47" s="228">
        <v>42583</v>
      </c>
      <c r="Z47" s="228">
        <v>42947</v>
      </c>
      <c r="AA47" s="229"/>
      <c r="AB47" s="171"/>
      <c r="AC47" s="141">
        <f>COUNTA(#REF!)</f>
        <v>1</v>
      </c>
      <c r="AD47" s="141">
        <f>COUNTA(#REF!)</f>
        <v>1</v>
      </c>
      <c r="AE47" s="141">
        <f t="shared" si="15"/>
        <v>0</v>
      </c>
      <c r="AF47" s="141" t="e">
        <f>IF(AND(#REF!="ESF",COUNTA(#REF!)=0),1,0)</f>
        <v>#REF!</v>
      </c>
      <c r="AG47" s="141">
        <f>IF(COUNTA(#REF!,#REF!)&gt;=1,1,0)</f>
        <v>1</v>
      </c>
      <c r="AH47" s="141">
        <f t="shared" si="18"/>
        <v>0</v>
      </c>
      <c r="AI47" s="141">
        <f>IF(COUNTA(#REF!)&gt;=1,1,0)</f>
        <v>1</v>
      </c>
      <c r="AJ47" s="141">
        <f t="shared" si="20"/>
        <v>0</v>
      </c>
      <c r="AK47" s="142">
        <f>IF(COUNTA(#REF!)&gt;=2,1,0)</f>
        <v>0</v>
      </c>
      <c r="AL47" s="142">
        <f t="shared" si="21"/>
        <v>1</v>
      </c>
      <c r="AM47" s="142">
        <f>IF(AND(COUNTA(#REF!)=1,COUNTA(#REF!)=0),1,0)</f>
        <v>0</v>
      </c>
      <c r="AN47" s="142">
        <f>IF(AND(COUNTA(#REF!)=1,COUNTA(#REF!)=0),1,0)</f>
        <v>0</v>
      </c>
      <c r="AO47" s="142">
        <f>IF(AND(COUNTA(#REF!)=1,COUNTA(#REF!)=0),1,0)</f>
        <v>0</v>
      </c>
      <c r="AP47" s="142">
        <f t="shared" si="25"/>
        <v>0</v>
      </c>
      <c r="AQ47" s="78"/>
      <c r="AR47" s="78"/>
      <c r="AS47" s="78"/>
      <c r="AT47" s="78"/>
      <c r="AU47" s="78"/>
      <c r="AV47" s="78"/>
      <c r="AW47" s="78"/>
      <c r="AX47" s="78"/>
      <c r="AY47" s="78"/>
      <c r="AZ47" s="78"/>
    </row>
    <row r="48" spans="1:52" s="100" customFormat="1" ht="15" customHeight="1" x14ac:dyDescent="0.25">
      <c r="A48" s="98">
        <f>D9</f>
        <v>10000950</v>
      </c>
      <c r="B48" s="98">
        <f>D15</f>
        <v>2</v>
      </c>
      <c r="C48" s="101"/>
      <c r="D48" s="224"/>
      <c r="E48" s="225"/>
      <c r="F48" s="226"/>
      <c r="G48" s="101"/>
      <c r="H48" s="105"/>
      <c r="I48" s="120"/>
      <c r="J48" s="105"/>
      <c r="K48" s="122"/>
      <c r="L48" s="84"/>
      <c r="M48" s="84"/>
      <c r="N48" s="84"/>
      <c r="O48" s="84"/>
      <c r="P48" s="84"/>
      <c r="Q48" s="84"/>
      <c r="R48" s="84"/>
      <c r="S48" s="84"/>
      <c r="T48" s="84"/>
      <c r="U48" s="84"/>
      <c r="V48" s="84"/>
      <c r="W48" s="84"/>
      <c r="X48" s="211"/>
      <c r="Y48" s="103"/>
      <c r="Z48" s="103"/>
      <c r="AA48" s="102"/>
      <c r="AB48" s="171"/>
      <c r="AC48" s="141">
        <f t="shared" si="13"/>
        <v>0</v>
      </c>
      <c r="AD48" s="141">
        <f t="shared" si="14"/>
        <v>0</v>
      </c>
      <c r="AE48" s="141">
        <f t="shared" si="15"/>
        <v>0</v>
      </c>
      <c r="AF48" s="141">
        <f t="shared" si="16"/>
        <v>0</v>
      </c>
      <c r="AG48" s="141">
        <f t="shared" si="17"/>
        <v>0</v>
      </c>
      <c r="AH48" s="141">
        <f t="shared" si="18"/>
        <v>0</v>
      </c>
      <c r="AI48" s="141">
        <f t="shared" si="19"/>
        <v>0</v>
      </c>
      <c r="AJ48" s="141">
        <f t="shared" si="20"/>
        <v>0</v>
      </c>
      <c r="AK48" s="142">
        <f t="shared" si="26"/>
        <v>0</v>
      </c>
      <c r="AL48" s="142">
        <f t="shared" si="21"/>
        <v>0</v>
      </c>
      <c r="AM48" s="142">
        <f t="shared" si="22"/>
        <v>0</v>
      </c>
      <c r="AN48" s="142">
        <f t="shared" si="23"/>
        <v>0</v>
      </c>
      <c r="AO48" s="142">
        <f t="shared" si="24"/>
        <v>0</v>
      </c>
      <c r="AP48" s="142">
        <f t="shared" si="25"/>
        <v>0</v>
      </c>
      <c r="AQ48" s="78"/>
      <c r="AR48" s="78"/>
      <c r="AS48" s="78"/>
      <c r="AT48" s="78"/>
      <c r="AU48" s="78"/>
      <c r="AV48" s="78"/>
      <c r="AW48" s="78"/>
      <c r="AX48" s="78"/>
      <c r="AY48" s="78"/>
      <c r="AZ48" s="78"/>
    </row>
    <row r="49" spans="1:52" s="100" customFormat="1" ht="15" customHeight="1" x14ac:dyDescent="0.25">
      <c r="A49" s="98">
        <f>D9</f>
        <v>10000950</v>
      </c>
      <c r="B49" s="98">
        <f>D15</f>
        <v>2</v>
      </c>
      <c r="C49" s="97"/>
      <c r="D49" s="99"/>
      <c r="E49" s="97"/>
      <c r="F49" s="83"/>
      <c r="G49" s="97"/>
      <c r="H49" s="104"/>
      <c r="I49" s="119"/>
      <c r="J49" s="104"/>
      <c r="K49" s="121"/>
      <c r="L49" s="83"/>
      <c r="M49" s="83"/>
      <c r="N49" s="83"/>
      <c r="O49" s="83"/>
      <c r="P49" s="83"/>
      <c r="Q49" s="83"/>
      <c r="R49" s="83"/>
      <c r="S49" s="83"/>
      <c r="T49" s="83"/>
      <c r="U49" s="83"/>
      <c r="V49" s="83"/>
      <c r="W49" s="83"/>
      <c r="X49" s="212"/>
      <c r="Y49" s="228"/>
      <c r="Z49" s="228"/>
      <c r="AA49" s="229"/>
      <c r="AB49" s="171"/>
      <c r="AC49" s="141">
        <f t="shared" si="13"/>
        <v>0</v>
      </c>
      <c r="AD49" s="141">
        <f t="shared" si="14"/>
        <v>0</v>
      </c>
      <c r="AE49" s="141">
        <f t="shared" si="15"/>
        <v>0</v>
      </c>
      <c r="AF49" s="141">
        <f t="shared" si="16"/>
        <v>0</v>
      </c>
      <c r="AG49" s="141">
        <f t="shared" si="17"/>
        <v>0</v>
      </c>
      <c r="AH49" s="141">
        <f t="shared" si="18"/>
        <v>0</v>
      </c>
      <c r="AI49" s="141">
        <f t="shared" si="19"/>
        <v>0</v>
      </c>
      <c r="AJ49" s="141">
        <f t="shared" si="20"/>
        <v>0</v>
      </c>
      <c r="AK49" s="142">
        <f t="shared" si="26"/>
        <v>0</v>
      </c>
      <c r="AL49" s="142">
        <f t="shared" si="21"/>
        <v>0</v>
      </c>
      <c r="AM49" s="142">
        <f t="shared" si="22"/>
        <v>0</v>
      </c>
      <c r="AN49" s="142">
        <f t="shared" si="23"/>
        <v>0</v>
      </c>
      <c r="AO49" s="142">
        <f t="shared" si="24"/>
        <v>0</v>
      </c>
      <c r="AP49" s="142">
        <f t="shared" si="25"/>
        <v>0</v>
      </c>
      <c r="AQ49" s="78"/>
      <c r="AR49" s="78"/>
      <c r="AS49" s="78"/>
      <c r="AT49" s="78"/>
      <c r="AU49" s="78"/>
      <c r="AV49" s="78"/>
      <c r="AW49" s="78"/>
      <c r="AX49" s="78"/>
      <c r="AY49" s="78"/>
      <c r="AZ49" s="78"/>
    </row>
    <row r="50" spans="1:52" s="100" customFormat="1" ht="15" customHeight="1" x14ac:dyDescent="0.25">
      <c r="A50" s="98">
        <f>D9</f>
        <v>10000950</v>
      </c>
      <c r="B50" s="98">
        <f>D15</f>
        <v>2</v>
      </c>
      <c r="C50" s="101"/>
      <c r="D50" s="224"/>
      <c r="E50" s="225"/>
      <c r="F50" s="226"/>
      <c r="G50" s="101"/>
      <c r="H50" s="105"/>
      <c r="I50" s="120"/>
      <c r="J50" s="105"/>
      <c r="K50" s="122"/>
      <c r="L50" s="84"/>
      <c r="M50" s="84"/>
      <c r="N50" s="84"/>
      <c r="O50" s="84"/>
      <c r="P50" s="84"/>
      <c r="Q50" s="84"/>
      <c r="R50" s="84"/>
      <c r="S50" s="84"/>
      <c r="T50" s="84"/>
      <c r="U50" s="84"/>
      <c r="V50" s="84"/>
      <c r="W50" s="84"/>
      <c r="X50" s="211"/>
      <c r="Y50" s="103"/>
      <c r="Z50" s="103"/>
      <c r="AA50" s="102"/>
      <c r="AB50" s="171"/>
      <c r="AC50" s="141">
        <f t="shared" si="13"/>
        <v>0</v>
      </c>
      <c r="AD50" s="141">
        <f t="shared" si="14"/>
        <v>0</v>
      </c>
      <c r="AE50" s="141">
        <f t="shared" si="15"/>
        <v>0</v>
      </c>
      <c r="AF50" s="141">
        <f t="shared" si="16"/>
        <v>0</v>
      </c>
      <c r="AG50" s="141">
        <f t="shared" si="17"/>
        <v>0</v>
      </c>
      <c r="AH50" s="141">
        <f t="shared" si="18"/>
        <v>0</v>
      </c>
      <c r="AI50" s="141">
        <f t="shared" si="19"/>
        <v>0</v>
      </c>
      <c r="AJ50" s="141">
        <f t="shared" si="20"/>
        <v>0</v>
      </c>
      <c r="AK50" s="142">
        <f t="shared" si="26"/>
        <v>0</v>
      </c>
      <c r="AL50" s="142">
        <f t="shared" si="21"/>
        <v>0</v>
      </c>
      <c r="AM50" s="142">
        <f t="shared" si="22"/>
        <v>0</v>
      </c>
      <c r="AN50" s="142">
        <f t="shared" si="23"/>
        <v>0</v>
      </c>
      <c r="AO50" s="142">
        <f t="shared" si="24"/>
        <v>0</v>
      </c>
      <c r="AP50" s="142">
        <f t="shared" si="25"/>
        <v>0</v>
      </c>
      <c r="AQ50" s="78"/>
      <c r="AR50" s="78"/>
      <c r="AS50" s="78"/>
      <c r="AT50" s="78"/>
      <c r="AU50" s="78"/>
      <c r="AV50" s="78"/>
      <c r="AW50" s="78"/>
      <c r="AX50" s="78"/>
      <c r="AY50" s="78"/>
      <c r="AZ50" s="78"/>
    </row>
    <row r="51" spans="1:52" s="100" customFormat="1" ht="15" customHeight="1" x14ac:dyDescent="0.25">
      <c r="A51" s="98">
        <f>D9</f>
        <v>10000950</v>
      </c>
      <c r="B51" s="98">
        <f>D15</f>
        <v>2</v>
      </c>
      <c r="C51" s="97"/>
      <c r="D51" s="99"/>
      <c r="E51" s="97"/>
      <c r="F51" s="83"/>
      <c r="G51" s="97"/>
      <c r="H51" s="104"/>
      <c r="I51" s="119"/>
      <c r="J51" s="104"/>
      <c r="K51" s="121"/>
      <c r="L51" s="83"/>
      <c r="M51" s="83"/>
      <c r="N51" s="83"/>
      <c r="O51" s="83"/>
      <c r="P51" s="83"/>
      <c r="Q51" s="83"/>
      <c r="R51" s="83"/>
      <c r="S51" s="83"/>
      <c r="T51" s="83"/>
      <c r="U51" s="83"/>
      <c r="V51" s="83"/>
      <c r="W51" s="83"/>
      <c r="X51" s="212"/>
      <c r="Y51" s="228"/>
      <c r="Z51" s="228"/>
      <c r="AA51" s="229"/>
      <c r="AB51" s="171"/>
      <c r="AC51" s="141">
        <f t="shared" si="13"/>
        <v>0</v>
      </c>
      <c r="AD51" s="141">
        <f t="shared" si="14"/>
        <v>0</v>
      </c>
      <c r="AE51" s="141">
        <f t="shared" si="15"/>
        <v>0</v>
      </c>
      <c r="AF51" s="141">
        <f t="shared" si="16"/>
        <v>0</v>
      </c>
      <c r="AG51" s="141">
        <f t="shared" si="17"/>
        <v>0</v>
      </c>
      <c r="AH51" s="141">
        <f t="shared" si="18"/>
        <v>0</v>
      </c>
      <c r="AI51" s="141">
        <f t="shared" si="19"/>
        <v>0</v>
      </c>
      <c r="AJ51" s="141">
        <f t="shared" si="20"/>
        <v>0</v>
      </c>
      <c r="AK51" s="142">
        <f t="shared" si="26"/>
        <v>0</v>
      </c>
      <c r="AL51" s="142">
        <f t="shared" si="21"/>
        <v>0</v>
      </c>
      <c r="AM51" s="142">
        <f t="shared" si="22"/>
        <v>0</v>
      </c>
      <c r="AN51" s="142">
        <f t="shared" si="23"/>
        <v>0</v>
      </c>
      <c r="AO51" s="142">
        <f t="shared" si="24"/>
        <v>0</v>
      </c>
      <c r="AP51" s="142">
        <f t="shared" si="25"/>
        <v>0</v>
      </c>
      <c r="AQ51" s="78"/>
      <c r="AR51" s="78"/>
      <c r="AS51" s="78"/>
      <c r="AT51" s="78"/>
      <c r="AU51" s="78"/>
      <c r="AV51" s="78"/>
      <c r="AW51" s="78"/>
      <c r="AX51" s="78"/>
      <c r="AY51" s="78"/>
      <c r="AZ51" s="78"/>
    </row>
    <row r="52" spans="1:52" s="100" customFormat="1" ht="15" customHeight="1" x14ac:dyDescent="0.25">
      <c r="A52" s="98">
        <f>D9</f>
        <v>10000950</v>
      </c>
      <c r="B52" s="98">
        <f>D15</f>
        <v>2</v>
      </c>
      <c r="C52" s="101"/>
      <c r="D52" s="224"/>
      <c r="E52" s="225"/>
      <c r="F52" s="226"/>
      <c r="G52" s="101"/>
      <c r="H52" s="105"/>
      <c r="I52" s="120"/>
      <c r="J52" s="105"/>
      <c r="K52" s="122"/>
      <c r="L52" s="84"/>
      <c r="M52" s="84"/>
      <c r="N52" s="84"/>
      <c r="O52" s="84"/>
      <c r="P52" s="84"/>
      <c r="Q52" s="84"/>
      <c r="R52" s="84"/>
      <c r="S52" s="84"/>
      <c r="T52" s="84"/>
      <c r="U52" s="84"/>
      <c r="V52" s="84"/>
      <c r="W52" s="84"/>
      <c r="X52" s="211"/>
      <c r="Y52" s="103"/>
      <c r="Z52" s="103"/>
      <c r="AA52" s="102"/>
      <c r="AB52" s="171"/>
      <c r="AC52" s="141">
        <f t="shared" si="13"/>
        <v>0</v>
      </c>
      <c r="AD52" s="141">
        <f t="shared" si="14"/>
        <v>0</v>
      </c>
      <c r="AE52" s="141">
        <f t="shared" si="15"/>
        <v>0</v>
      </c>
      <c r="AF52" s="141">
        <f t="shared" si="16"/>
        <v>0</v>
      </c>
      <c r="AG52" s="141">
        <f t="shared" si="17"/>
        <v>0</v>
      </c>
      <c r="AH52" s="141">
        <f t="shared" si="18"/>
        <v>0</v>
      </c>
      <c r="AI52" s="141">
        <f t="shared" si="19"/>
        <v>0</v>
      </c>
      <c r="AJ52" s="141">
        <f t="shared" si="20"/>
        <v>0</v>
      </c>
      <c r="AK52" s="142">
        <f t="shared" si="26"/>
        <v>0</v>
      </c>
      <c r="AL52" s="142">
        <f t="shared" si="21"/>
        <v>0</v>
      </c>
      <c r="AM52" s="142">
        <f t="shared" si="22"/>
        <v>0</v>
      </c>
      <c r="AN52" s="142">
        <f t="shared" si="23"/>
        <v>0</v>
      </c>
      <c r="AO52" s="142">
        <f t="shared" si="24"/>
        <v>0</v>
      </c>
      <c r="AP52" s="142">
        <f t="shared" si="25"/>
        <v>0</v>
      </c>
      <c r="AQ52" s="78"/>
      <c r="AR52" s="78"/>
      <c r="AS52" s="78"/>
      <c r="AT52" s="78"/>
      <c r="AU52" s="78"/>
      <c r="AV52" s="78"/>
      <c r="AW52" s="78"/>
      <c r="AX52" s="78"/>
      <c r="AY52" s="78"/>
      <c r="AZ52" s="78"/>
    </row>
    <row r="53" spans="1:52" s="100" customFormat="1" ht="15" customHeight="1" x14ac:dyDescent="0.25">
      <c r="A53" s="98">
        <f>D9</f>
        <v>10000950</v>
      </c>
      <c r="B53" s="98">
        <f>D15</f>
        <v>2</v>
      </c>
      <c r="C53" s="97"/>
      <c r="D53" s="99"/>
      <c r="E53" s="97"/>
      <c r="F53" s="83"/>
      <c r="G53" s="97"/>
      <c r="H53" s="104"/>
      <c r="I53" s="119"/>
      <c r="J53" s="104"/>
      <c r="K53" s="121"/>
      <c r="L53" s="83"/>
      <c r="M53" s="83"/>
      <c r="N53" s="83"/>
      <c r="O53" s="83"/>
      <c r="P53" s="83"/>
      <c r="Q53" s="83"/>
      <c r="R53" s="83"/>
      <c r="S53" s="83"/>
      <c r="T53" s="83"/>
      <c r="U53" s="83"/>
      <c r="V53" s="83"/>
      <c r="W53" s="83"/>
      <c r="X53" s="212"/>
      <c r="Y53" s="228"/>
      <c r="Z53" s="228"/>
      <c r="AA53" s="229"/>
      <c r="AB53" s="171"/>
      <c r="AC53" s="141">
        <f t="shared" si="13"/>
        <v>0</v>
      </c>
      <c r="AD53" s="141">
        <f t="shared" si="14"/>
        <v>0</v>
      </c>
      <c r="AE53" s="141">
        <f t="shared" si="15"/>
        <v>0</v>
      </c>
      <c r="AF53" s="141">
        <f t="shared" si="16"/>
        <v>0</v>
      </c>
      <c r="AG53" s="141">
        <f t="shared" si="17"/>
        <v>0</v>
      </c>
      <c r="AH53" s="141">
        <f t="shared" si="18"/>
        <v>0</v>
      </c>
      <c r="AI53" s="141">
        <f t="shared" si="19"/>
        <v>0</v>
      </c>
      <c r="AJ53" s="141">
        <f t="shared" si="20"/>
        <v>0</v>
      </c>
      <c r="AK53" s="142">
        <f t="shared" si="26"/>
        <v>0</v>
      </c>
      <c r="AL53" s="142">
        <f t="shared" si="21"/>
        <v>0</v>
      </c>
      <c r="AM53" s="142">
        <f t="shared" si="22"/>
        <v>0</v>
      </c>
      <c r="AN53" s="142">
        <f t="shared" si="23"/>
        <v>0</v>
      </c>
      <c r="AO53" s="142">
        <f t="shared" si="24"/>
        <v>0</v>
      </c>
      <c r="AP53" s="142">
        <f t="shared" si="25"/>
        <v>0</v>
      </c>
      <c r="AQ53" s="78"/>
      <c r="AR53" s="78"/>
      <c r="AS53" s="78"/>
      <c r="AT53" s="78"/>
      <c r="AU53" s="78"/>
      <c r="AV53" s="78"/>
      <c r="AW53" s="78"/>
      <c r="AX53" s="78"/>
      <c r="AY53" s="78"/>
      <c r="AZ53" s="78"/>
    </row>
    <row r="54" spans="1:52" s="100" customFormat="1" ht="15" customHeight="1" x14ac:dyDescent="0.25">
      <c r="A54" s="98">
        <f>D9</f>
        <v>10000950</v>
      </c>
      <c r="B54" s="98">
        <f>D15</f>
        <v>2</v>
      </c>
      <c r="C54" s="101"/>
      <c r="D54" s="224"/>
      <c r="E54" s="225"/>
      <c r="F54" s="226"/>
      <c r="G54" s="101"/>
      <c r="H54" s="105"/>
      <c r="I54" s="120"/>
      <c r="J54" s="105"/>
      <c r="K54" s="122"/>
      <c r="L54" s="84"/>
      <c r="M54" s="84"/>
      <c r="N54" s="84"/>
      <c r="O54" s="84"/>
      <c r="P54" s="84"/>
      <c r="Q54" s="84"/>
      <c r="R54" s="84"/>
      <c r="S54" s="84"/>
      <c r="T54" s="84"/>
      <c r="U54" s="84"/>
      <c r="V54" s="84"/>
      <c r="W54" s="84"/>
      <c r="X54" s="211"/>
      <c r="Y54" s="103"/>
      <c r="Z54" s="103"/>
      <c r="AA54" s="102"/>
      <c r="AB54" s="171"/>
      <c r="AC54" s="141">
        <f t="shared" si="13"/>
        <v>0</v>
      </c>
      <c r="AD54" s="141">
        <f t="shared" si="14"/>
        <v>0</v>
      </c>
      <c r="AE54" s="141">
        <f t="shared" si="15"/>
        <v>0</v>
      </c>
      <c r="AF54" s="141">
        <f t="shared" si="16"/>
        <v>0</v>
      </c>
      <c r="AG54" s="141">
        <f t="shared" si="17"/>
        <v>0</v>
      </c>
      <c r="AH54" s="141">
        <f t="shared" si="18"/>
        <v>0</v>
      </c>
      <c r="AI54" s="141">
        <f t="shared" si="19"/>
        <v>0</v>
      </c>
      <c r="AJ54" s="141">
        <f t="shared" si="20"/>
        <v>0</v>
      </c>
      <c r="AK54" s="142">
        <f t="shared" si="26"/>
        <v>0</v>
      </c>
      <c r="AL54" s="142">
        <f t="shared" si="21"/>
        <v>0</v>
      </c>
      <c r="AM54" s="142">
        <f t="shared" si="22"/>
        <v>0</v>
      </c>
      <c r="AN54" s="142">
        <f t="shared" si="23"/>
        <v>0</v>
      </c>
      <c r="AO54" s="142">
        <f t="shared" si="24"/>
        <v>0</v>
      </c>
      <c r="AP54" s="142">
        <f t="shared" si="25"/>
        <v>0</v>
      </c>
      <c r="AQ54" s="78"/>
      <c r="AR54" s="78"/>
      <c r="AS54" s="78"/>
      <c r="AT54" s="78"/>
      <c r="AU54" s="78"/>
      <c r="AV54" s="78"/>
      <c r="AW54" s="78"/>
      <c r="AX54" s="78"/>
      <c r="AY54" s="78"/>
      <c r="AZ54" s="78"/>
    </row>
    <row r="55" spans="1:52" s="100" customFormat="1" ht="15" customHeight="1" x14ac:dyDescent="0.25">
      <c r="A55" s="98">
        <f>D9</f>
        <v>10000950</v>
      </c>
      <c r="B55" s="98">
        <f>D15</f>
        <v>2</v>
      </c>
      <c r="C55" s="97"/>
      <c r="D55" s="99"/>
      <c r="E55" s="97"/>
      <c r="F55" s="83"/>
      <c r="G55" s="97"/>
      <c r="H55" s="104"/>
      <c r="I55" s="119"/>
      <c r="J55" s="104"/>
      <c r="K55" s="121"/>
      <c r="L55" s="83"/>
      <c r="M55" s="83"/>
      <c r="N55" s="83"/>
      <c r="O55" s="83"/>
      <c r="P55" s="83"/>
      <c r="Q55" s="83"/>
      <c r="R55" s="83"/>
      <c r="S55" s="83"/>
      <c r="T55" s="83"/>
      <c r="U55" s="83"/>
      <c r="V55" s="83"/>
      <c r="W55" s="83"/>
      <c r="X55" s="212"/>
      <c r="Y55" s="228"/>
      <c r="Z55" s="228"/>
      <c r="AA55" s="229"/>
      <c r="AB55" s="171"/>
      <c r="AC55" s="141">
        <f t="shared" si="13"/>
        <v>0</v>
      </c>
      <c r="AD55" s="141">
        <f t="shared" si="14"/>
        <v>0</v>
      </c>
      <c r="AE55" s="141">
        <f t="shared" si="15"/>
        <v>0</v>
      </c>
      <c r="AF55" s="141">
        <f t="shared" si="16"/>
        <v>0</v>
      </c>
      <c r="AG55" s="141">
        <f t="shared" si="17"/>
        <v>0</v>
      </c>
      <c r="AH55" s="141">
        <f t="shared" si="18"/>
        <v>0</v>
      </c>
      <c r="AI55" s="141">
        <f t="shared" si="19"/>
        <v>0</v>
      </c>
      <c r="AJ55" s="141">
        <f t="shared" si="20"/>
        <v>0</v>
      </c>
      <c r="AK55" s="142">
        <f t="shared" si="26"/>
        <v>0</v>
      </c>
      <c r="AL55" s="142">
        <f t="shared" si="21"/>
        <v>0</v>
      </c>
      <c r="AM55" s="142">
        <f t="shared" si="22"/>
        <v>0</v>
      </c>
      <c r="AN55" s="142">
        <f t="shared" si="23"/>
        <v>0</v>
      </c>
      <c r="AO55" s="142">
        <f t="shared" si="24"/>
        <v>0</v>
      </c>
      <c r="AP55" s="142">
        <f t="shared" si="25"/>
        <v>0</v>
      </c>
      <c r="AQ55" s="78"/>
      <c r="AR55" s="78"/>
      <c r="AS55" s="78"/>
      <c r="AT55" s="78"/>
      <c r="AU55" s="78"/>
      <c r="AV55" s="78"/>
      <c r="AW55" s="78"/>
      <c r="AX55" s="78"/>
      <c r="AY55" s="78"/>
      <c r="AZ55" s="78"/>
    </row>
    <row r="56" spans="1:52" s="100" customFormat="1" ht="15" customHeight="1" x14ac:dyDescent="0.25">
      <c r="A56" s="98">
        <f>D9</f>
        <v>10000950</v>
      </c>
      <c r="B56" s="98">
        <f>D15</f>
        <v>2</v>
      </c>
      <c r="C56" s="101"/>
      <c r="D56" s="224"/>
      <c r="E56" s="225"/>
      <c r="F56" s="226"/>
      <c r="G56" s="101"/>
      <c r="H56" s="105"/>
      <c r="I56" s="120"/>
      <c r="J56" s="105"/>
      <c r="K56" s="122"/>
      <c r="L56" s="84"/>
      <c r="M56" s="84"/>
      <c r="N56" s="84"/>
      <c r="O56" s="84"/>
      <c r="P56" s="84"/>
      <c r="Q56" s="84"/>
      <c r="R56" s="84"/>
      <c r="S56" s="84"/>
      <c r="T56" s="84"/>
      <c r="U56" s="84"/>
      <c r="V56" s="84"/>
      <c r="W56" s="84"/>
      <c r="X56" s="211"/>
      <c r="Y56" s="103"/>
      <c r="Z56" s="103"/>
      <c r="AA56" s="102"/>
      <c r="AB56" s="171"/>
      <c r="AC56" s="141">
        <f t="shared" si="13"/>
        <v>0</v>
      </c>
      <c r="AD56" s="141">
        <f t="shared" si="14"/>
        <v>0</v>
      </c>
      <c r="AE56" s="141">
        <f t="shared" si="15"/>
        <v>0</v>
      </c>
      <c r="AF56" s="141">
        <f t="shared" si="16"/>
        <v>0</v>
      </c>
      <c r="AG56" s="141">
        <f t="shared" si="17"/>
        <v>0</v>
      </c>
      <c r="AH56" s="141">
        <f t="shared" si="18"/>
        <v>0</v>
      </c>
      <c r="AI56" s="141">
        <f t="shared" si="19"/>
        <v>0</v>
      </c>
      <c r="AJ56" s="141">
        <f t="shared" si="20"/>
        <v>0</v>
      </c>
      <c r="AK56" s="142">
        <f t="shared" si="26"/>
        <v>0</v>
      </c>
      <c r="AL56" s="142">
        <f t="shared" si="21"/>
        <v>0</v>
      </c>
      <c r="AM56" s="142">
        <f t="shared" si="22"/>
        <v>0</v>
      </c>
      <c r="AN56" s="142">
        <f t="shared" si="23"/>
        <v>0</v>
      </c>
      <c r="AO56" s="142">
        <f t="shared" si="24"/>
        <v>0</v>
      </c>
      <c r="AP56" s="142">
        <f t="shared" si="25"/>
        <v>0</v>
      </c>
      <c r="AQ56" s="78"/>
      <c r="AR56" s="78"/>
      <c r="AS56" s="78"/>
      <c r="AT56" s="78"/>
      <c r="AU56" s="78"/>
      <c r="AV56" s="78"/>
      <c r="AW56" s="78"/>
      <c r="AX56" s="78"/>
      <c r="AY56" s="78"/>
      <c r="AZ56" s="78"/>
    </row>
    <row r="57" spans="1:52" s="100" customFormat="1" ht="15" customHeight="1" x14ac:dyDescent="0.25">
      <c r="A57" s="98">
        <f>D9</f>
        <v>10000950</v>
      </c>
      <c r="B57" s="98">
        <f>D15</f>
        <v>2</v>
      </c>
      <c r="C57" s="97"/>
      <c r="D57" s="99"/>
      <c r="E57" s="97"/>
      <c r="F57" s="83"/>
      <c r="G57" s="97"/>
      <c r="H57" s="104"/>
      <c r="I57" s="119"/>
      <c r="J57" s="104"/>
      <c r="K57" s="121"/>
      <c r="L57" s="83"/>
      <c r="M57" s="83"/>
      <c r="N57" s="83"/>
      <c r="O57" s="83"/>
      <c r="P57" s="83"/>
      <c r="Q57" s="83"/>
      <c r="R57" s="83"/>
      <c r="S57" s="83"/>
      <c r="T57" s="83"/>
      <c r="U57" s="83"/>
      <c r="V57" s="83"/>
      <c r="W57" s="83"/>
      <c r="X57" s="212"/>
      <c r="Y57" s="228"/>
      <c r="Z57" s="228"/>
      <c r="AA57" s="229"/>
      <c r="AB57" s="171"/>
      <c r="AC57" s="141">
        <f t="shared" si="13"/>
        <v>0</v>
      </c>
      <c r="AD57" s="141">
        <f t="shared" si="14"/>
        <v>0</v>
      </c>
      <c r="AE57" s="141">
        <f t="shared" si="15"/>
        <v>0</v>
      </c>
      <c r="AF57" s="141">
        <f t="shared" si="16"/>
        <v>0</v>
      </c>
      <c r="AG57" s="141">
        <f t="shared" si="17"/>
        <v>0</v>
      </c>
      <c r="AH57" s="141">
        <f t="shared" si="18"/>
        <v>0</v>
      </c>
      <c r="AI57" s="141">
        <f t="shared" si="19"/>
        <v>0</v>
      </c>
      <c r="AJ57" s="141">
        <f t="shared" si="20"/>
        <v>0</v>
      </c>
      <c r="AK57" s="142">
        <f t="shared" si="26"/>
        <v>0</v>
      </c>
      <c r="AL57" s="142">
        <f t="shared" si="21"/>
        <v>0</v>
      </c>
      <c r="AM57" s="142">
        <f t="shared" si="22"/>
        <v>0</v>
      </c>
      <c r="AN57" s="142">
        <f t="shared" si="23"/>
        <v>0</v>
      </c>
      <c r="AO57" s="142">
        <f t="shared" si="24"/>
        <v>0</v>
      </c>
      <c r="AP57" s="142">
        <f t="shared" si="25"/>
        <v>0</v>
      </c>
      <c r="AQ57" s="78"/>
      <c r="AR57" s="78"/>
      <c r="AS57" s="78"/>
      <c r="AT57" s="78"/>
      <c r="AU57" s="78"/>
      <c r="AV57" s="78"/>
      <c r="AW57" s="78"/>
      <c r="AX57" s="78"/>
      <c r="AY57" s="78"/>
      <c r="AZ57" s="78"/>
    </row>
    <row r="58" spans="1:52" s="100" customFormat="1" ht="15" customHeight="1" x14ac:dyDescent="0.25">
      <c r="A58" s="98">
        <f>D9</f>
        <v>10000950</v>
      </c>
      <c r="B58" s="98">
        <f>D15</f>
        <v>2</v>
      </c>
      <c r="C58" s="101"/>
      <c r="D58" s="224"/>
      <c r="E58" s="225"/>
      <c r="F58" s="226"/>
      <c r="G58" s="101"/>
      <c r="H58" s="105"/>
      <c r="I58" s="120"/>
      <c r="J58" s="105"/>
      <c r="K58" s="122"/>
      <c r="L58" s="84"/>
      <c r="M58" s="84"/>
      <c r="N58" s="84"/>
      <c r="O58" s="84"/>
      <c r="P58" s="84"/>
      <c r="Q58" s="84"/>
      <c r="R58" s="84"/>
      <c r="S58" s="84"/>
      <c r="T58" s="84"/>
      <c r="U58" s="84"/>
      <c r="V58" s="84"/>
      <c r="W58" s="84"/>
      <c r="X58" s="211"/>
      <c r="Y58" s="103"/>
      <c r="Z58" s="103"/>
      <c r="AA58" s="102"/>
      <c r="AB58" s="171"/>
      <c r="AC58" s="141">
        <f t="shared" si="13"/>
        <v>0</v>
      </c>
      <c r="AD58" s="141">
        <f t="shared" si="14"/>
        <v>0</v>
      </c>
      <c r="AE58" s="141">
        <f t="shared" si="15"/>
        <v>0</v>
      </c>
      <c r="AF58" s="141">
        <f t="shared" si="16"/>
        <v>0</v>
      </c>
      <c r="AG58" s="141">
        <f t="shared" si="17"/>
        <v>0</v>
      </c>
      <c r="AH58" s="141">
        <f t="shared" si="18"/>
        <v>0</v>
      </c>
      <c r="AI58" s="141">
        <f t="shared" si="19"/>
        <v>0</v>
      </c>
      <c r="AJ58" s="141">
        <f t="shared" si="20"/>
        <v>0</v>
      </c>
      <c r="AK58" s="142">
        <f t="shared" si="26"/>
        <v>0</v>
      </c>
      <c r="AL58" s="142">
        <f t="shared" si="21"/>
        <v>0</v>
      </c>
      <c r="AM58" s="142">
        <f t="shared" si="22"/>
        <v>0</v>
      </c>
      <c r="AN58" s="142">
        <f t="shared" si="23"/>
        <v>0</v>
      </c>
      <c r="AO58" s="142">
        <f t="shared" si="24"/>
        <v>0</v>
      </c>
      <c r="AP58" s="142">
        <f t="shared" si="25"/>
        <v>0</v>
      </c>
      <c r="AQ58" s="78"/>
      <c r="AR58" s="78"/>
      <c r="AS58" s="78"/>
      <c r="AT58" s="78"/>
      <c r="AU58" s="78"/>
      <c r="AV58" s="78"/>
      <c r="AW58" s="78"/>
      <c r="AX58" s="78"/>
      <c r="AY58" s="78"/>
      <c r="AZ58" s="78"/>
    </row>
    <row r="59" spans="1:52" s="100" customFormat="1" ht="15" customHeight="1" x14ac:dyDescent="0.25">
      <c r="A59" s="98">
        <f>D9</f>
        <v>10000950</v>
      </c>
      <c r="B59" s="98">
        <f>D15</f>
        <v>2</v>
      </c>
      <c r="C59" s="97"/>
      <c r="D59" s="99"/>
      <c r="E59" s="97"/>
      <c r="F59" s="83"/>
      <c r="G59" s="97"/>
      <c r="H59" s="104"/>
      <c r="I59" s="119"/>
      <c r="J59" s="104"/>
      <c r="K59" s="121"/>
      <c r="L59" s="83"/>
      <c r="M59" s="83"/>
      <c r="N59" s="83"/>
      <c r="O59" s="83"/>
      <c r="P59" s="83"/>
      <c r="Q59" s="83"/>
      <c r="R59" s="83"/>
      <c r="S59" s="83"/>
      <c r="T59" s="83"/>
      <c r="U59" s="83"/>
      <c r="V59" s="83"/>
      <c r="W59" s="83"/>
      <c r="X59" s="212"/>
      <c r="Y59" s="228"/>
      <c r="Z59" s="228"/>
      <c r="AA59" s="229"/>
      <c r="AB59" s="171"/>
      <c r="AC59" s="141">
        <f t="shared" si="13"/>
        <v>0</v>
      </c>
      <c r="AD59" s="141">
        <f t="shared" si="14"/>
        <v>0</v>
      </c>
      <c r="AE59" s="141">
        <f t="shared" si="15"/>
        <v>0</v>
      </c>
      <c r="AF59" s="141">
        <f t="shared" si="16"/>
        <v>0</v>
      </c>
      <c r="AG59" s="141">
        <f t="shared" si="17"/>
        <v>0</v>
      </c>
      <c r="AH59" s="141">
        <f t="shared" si="18"/>
        <v>0</v>
      </c>
      <c r="AI59" s="141">
        <f t="shared" si="19"/>
        <v>0</v>
      </c>
      <c r="AJ59" s="141">
        <f t="shared" si="20"/>
        <v>0</v>
      </c>
      <c r="AK59" s="142">
        <f t="shared" si="26"/>
        <v>0</v>
      </c>
      <c r="AL59" s="142">
        <f t="shared" si="21"/>
        <v>0</v>
      </c>
      <c r="AM59" s="142">
        <f t="shared" si="22"/>
        <v>0</v>
      </c>
      <c r="AN59" s="142">
        <f t="shared" si="23"/>
        <v>0</v>
      </c>
      <c r="AO59" s="142">
        <f t="shared" si="24"/>
        <v>0</v>
      </c>
      <c r="AP59" s="142">
        <f t="shared" si="25"/>
        <v>0</v>
      </c>
      <c r="AQ59" s="78"/>
      <c r="AR59" s="78"/>
      <c r="AS59" s="78"/>
      <c r="AT59" s="78"/>
      <c r="AU59" s="78"/>
      <c r="AV59" s="78"/>
      <c r="AW59" s="78"/>
      <c r="AX59" s="78"/>
      <c r="AY59" s="78"/>
      <c r="AZ59" s="78"/>
    </row>
    <row r="60" spans="1:52" s="100" customFormat="1" ht="15" customHeight="1" x14ac:dyDescent="0.25">
      <c r="A60" s="98">
        <f>D9</f>
        <v>10000950</v>
      </c>
      <c r="B60" s="98">
        <f>D15</f>
        <v>2</v>
      </c>
      <c r="C60" s="101"/>
      <c r="D60" s="224"/>
      <c r="E60" s="225"/>
      <c r="F60" s="226"/>
      <c r="G60" s="101"/>
      <c r="H60" s="105"/>
      <c r="I60" s="120"/>
      <c r="J60" s="105"/>
      <c r="K60" s="122"/>
      <c r="L60" s="84"/>
      <c r="M60" s="84"/>
      <c r="N60" s="84"/>
      <c r="O60" s="84"/>
      <c r="P60" s="84"/>
      <c r="Q60" s="84"/>
      <c r="R60" s="84"/>
      <c r="S60" s="84"/>
      <c r="T60" s="84"/>
      <c r="U60" s="84"/>
      <c r="V60" s="84"/>
      <c r="W60" s="84"/>
      <c r="X60" s="211"/>
      <c r="Y60" s="103"/>
      <c r="Z60" s="103"/>
      <c r="AA60" s="102"/>
      <c r="AB60" s="171"/>
      <c r="AC60" s="141">
        <f t="shared" si="13"/>
        <v>0</v>
      </c>
      <c r="AD60" s="141">
        <f t="shared" si="14"/>
        <v>0</v>
      </c>
      <c r="AE60" s="141">
        <f t="shared" si="15"/>
        <v>0</v>
      </c>
      <c r="AF60" s="141">
        <f t="shared" si="16"/>
        <v>0</v>
      </c>
      <c r="AG60" s="141">
        <f t="shared" si="17"/>
        <v>0</v>
      </c>
      <c r="AH60" s="141">
        <f t="shared" si="18"/>
        <v>0</v>
      </c>
      <c r="AI60" s="141">
        <f t="shared" si="19"/>
        <v>0</v>
      </c>
      <c r="AJ60" s="141">
        <f t="shared" si="20"/>
        <v>0</v>
      </c>
      <c r="AK60" s="142">
        <f t="shared" si="26"/>
        <v>0</v>
      </c>
      <c r="AL60" s="142">
        <f t="shared" si="21"/>
        <v>0</v>
      </c>
      <c r="AM60" s="142">
        <f t="shared" si="22"/>
        <v>0</v>
      </c>
      <c r="AN60" s="142">
        <f t="shared" si="23"/>
        <v>0</v>
      </c>
      <c r="AO60" s="142">
        <f t="shared" si="24"/>
        <v>0</v>
      </c>
      <c r="AP60" s="142">
        <f t="shared" si="25"/>
        <v>0</v>
      </c>
      <c r="AQ60" s="78"/>
      <c r="AR60" s="78"/>
      <c r="AS60" s="78"/>
      <c r="AT60" s="78"/>
      <c r="AU60" s="78"/>
      <c r="AV60" s="78"/>
      <c r="AW60" s="78"/>
      <c r="AX60" s="78"/>
      <c r="AY60" s="78"/>
      <c r="AZ60" s="78"/>
    </row>
    <row r="61" spans="1:52" s="100" customFormat="1" ht="15" customHeight="1" x14ac:dyDescent="0.25">
      <c r="A61" s="98">
        <f>D9</f>
        <v>10000950</v>
      </c>
      <c r="B61" s="98">
        <f>D15</f>
        <v>2</v>
      </c>
      <c r="C61" s="97"/>
      <c r="D61" s="99"/>
      <c r="E61" s="97"/>
      <c r="F61" s="83"/>
      <c r="G61" s="97"/>
      <c r="H61" s="104"/>
      <c r="I61" s="119"/>
      <c r="J61" s="104"/>
      <c r="K61" s="121"/>
      <c r="L61" s="83"/>
      <c r="M61" s="83"/>
      <c r="N61" s="83"/>
      <c r="O61" s="83"/>
      <c r="P61" s="83"/>
      <c r="Q61" s="83"/>
      <c r="R61" s="83"/>
      <c r="S61" s="83"/>
      <c r="T61" s="83"/>
      <c r="U61" s="83"/>
      <c r="V61" s="83"/>
      <c r="W61" s="83"/>
      <c r="X61" s="212"/>
      <c r="Y61" s="228"/>
      <c r="Z61" s="228"/>
      <c r="AA61" s="229"/>
      <c r="AB61" s="171"/>
      <c r="AC61" s="141">
        <f t="shared" si="13"/>
        <v>0</v>
      </c>
      <c r="AD61" s="141">
        <f t="shared" si="14"/>
        <v>0</v>
      </c>
      <c r="AE61" s="141">
        <f t="shared" si="15"/>
        <v>0</v>
      </c>
      <c r="AF61" s="141">
        <f t="shared" si="16"/>
        <v>0</v>
      </c>
      <c r="AG61" s="141">
        <f t="shared" si="17"/>
        <v>0</v>
      </c>
      <c r="AH61" s="141">
        <f t="shared" si="18"/>
        <v>0</v>
      </c>
      <c r="AI61" s="141">
        <f t="shared" si="19"/>
        <v>0</v>
      </c>
      <c r="AJ61" s="141">
        <f t="shared" si="20"/>
        <v>0</v>
      </c>
      <c r="AK61" s="142">
        <f t="shared" si="26"/>
        <v>0</v>
      </c>
      <c r="AL61" s="142">
        <f t="shared" si="21"/>
        <v>0</v>
      </c>
      <c r="AM61" s="142">
        <f t="shared" si="22"/>
        <v>0</v>
      </c>
      <c r="AN61" s="142">
        <f t="shared" si="23"/>
        <v>0</v>
      </c>
      <c r="AO61" s="142">
        <f t="shared" si="24"/>
        <v>0</v>
      </c>
      <c r="AP61" s="142">
        <f t="shared" si="25"/>
        <v>0</v>
      </c>
      <c r="AQ61" s="78"/>
      <c r="AR61" s="78"/>
      <c r="AS61" s="78"/>
      <c r="AT61" s="78"/>
      <c r="AU61" s="78"/>
      <c r="AV61" s="78"/>
      <c r="AW61" s="78"/>
      <c r="AX61" s="78"/>
      <c r="AY61" s="78"/>
      <c r="AZ61" s="78"/>
    </row>
    <row r="62" spans="1:52" s="100" customFormat="1" ht="15" customHeight="1" x14ac:dyDescent="0.25">
      <c r="A62" s="98">
        <f>D9</f>
        <v>10000950</v>
      </c>
      <c r="B62" s="98">
        <f>D15</f>
        <v>2</v>
      </c>
      <c r="C62" s="101"/>
      <c r="D62" s="224"/>
      <c r="E62" s="225"/>
      <c r="F62" s="226"/>
      <c r="G62" s="101"/>
      <c r="H62" s="105"/>
      <c r="I62" s="120"/>
      <c r="J62" s="105"/>
      <c r="K62" s="122"/>
      <c r="L62" s="84"/>
      <c r="M62" s="84"/>
      <c r="N62" s="84"/>
      <c r="O62" s="84"/>
      <c r="P62" s="84"/>
      <c r="Q62" s="84"/>
      <c r="R62" s="84"/>
      <c r="S62" s="84"/>
      <c r="T62" s="84"/>
      <c r="U62" s="84"/>
      <c r="V62" s="84"/>
      <c r="W62" s="84"/>
      <c r="X62" s="211"/>
      <c r="Y62" s="103"/>
      <c r="Z62" s="103"/>
      <c r="AA62" s="102"/>
      <c r="AB62" s="171"/>
      <c r="AC62" s="141">
        <f t="shared" si="13"/>
        <v>0</v>
      </c>
      <c r="AD62" s="141">
        <f t="shared" si="14"/>
        <v>0</v>
      </c>
      <c r="AE62" s="141">
        <f t="shared" si="15"/>
        <v>0</v>
      </c>
      <c r="AF62" s="141">
        <f t="shared" si="16"/>
        <v>0</v>
      </c>
      <c r="AG62" s="141">
        <f t="shared" si="17"/>
        <v>0</v>
      </c>
      <c r="AH62" s="141">
        <f t="shared" si="18"/>
        <v>0</v>
      </c>
      <c r="AI62" s="141">
        <f t="shared" si="19"/>
        <v>0</v>
      </c>
      <c r="AJ62" s="141">
        <f t="shared" si="20"/>
        <v>0</v>
      </c>
      <c r="AK62" s="142">
        <f t="shared" si="26"/>
        <v>0</v>
      </c>
      <c r="AL62" s="142">
        <f t="shared" si="21"/>
        <v>0</v>
      </c>
      <c r="AM62" s="142">
        <f t="shared" si="22"/>
        <v>0</v>
      </c>
      <c r="AN62" s="142">
        <f t="shared" si="23"/>
        <v>0</v>
      </c>
      <c r="AO62" s="142">
        <f t="shared" si="24"/>
        <v>0</v>
      </c>
      <c r="AP62" s="142">
        <f t="shared" si="25"/>
        <v>0</v>
      </c>
      <c r="AQ62" s="78"/>
      <c r="AR62" s="78"/>
      <c r="AS62" s="78"/>
      <c r="AT62" s="78"/>
      <c r="AU62" s="78"/>
      <c r="AV62" s="78"/>
      <c r="AW62" s="78"/>
      <c r="AX62" s="78"/>
      <c r="AY62" s="78"/>
      <c r="AZ62" s="78"/>
    </row>
    <row r="63" spans="1:52" s="100" customFormat="1" ht="15" customHeight="1" x14ac:dyDescent="0.25">
      <c r="A63" s="98">
        <f>D9</f>
        <v>10000950</v>
      </c>
      <c r="B63" s="98">
        <f>D15</f>
        <v>2</v>
      </c>
      <c r="C63" s="97"/>
      <c r="D63" s="99"/>
      <c r="E63" s="97"/>
      <c r="F63" s="83"/>
      <c r="G63" s="97"/>
      <c r="H63" s="104"/>
      <c r="I63" s="119"/>
      <c r="J63" s="104"/>
      <c r="K63" s="121"/>
      <c r="L63" s="83"/>
      <c r="M63" s="83"/>
      <c r="N63" s="83"/>
      <c r="O63" s="83"/>
      <c r="P63" s="83"/>
      <c r="Q63" s="83"/>
      <c r="R63" s="83"/>
      <c r="S63" s="83"/>
      <c r="T63" s="83"/>
      <c r="U63" s="83"/>
      <c r="V63" s="83"/>
      <c r="W63" s="83"/>
      <c r="X63" s="212"/>
      <c r="Y63" s="228"/>
      <c r="Z63" s="228"/>
      <c r="AA63" s="229"/>
      <c r="AB63" s="171"/>
      <c r="AC63" s="141">
        <f t="shared" si="13"/>
        <v>0</v>
      </c>
      <c r="AD63" s="141">
        <f t="shared" si="14"/>
        <v>0</v>
      </c>
      <c r="AE63" s="141">
        <f t="shared" si="15"/>
        <v>0</v>
      </c>
      <c r="AF63" s="141">
        <f t="shared" si="16"/>
        <v>0</v>
      </c>
      <c r="AG63" s="141">
        <f t="shared" si="17"/>
        <v>0</v>
      </c>
      <c r="AH63" s="141">
        <f t="shared" si="18"/>
        <v>0</v>
      </c>
      <c r="AI63" s="141">
        <f t="shared" si="19"/>
        <v>0</v>
      </c>
      <c r="AJ63" s="141">
        <f t="shared" si="20"/>
        <v>0</v>
      </c>
      <c r="AK63" s="142">
        <f t="shared" si="26"/>
        <v>0</v>
      </c>
      <c r="AL63" s="142">
        <f t="shared" si="21"/>
        <v>0</v>
      </c>
      <c r="AM63" s="142">
        <f t="shared" si="22"/>
        <v>0</v>
      </c>
      <c r="AN63" s="142">
        <f t="shared" si="23"/>
        <v>0</v>
      </c>
      <c r="AO63" s="142">
        <f t="shared" si="24"/>
        <v>0</v>
      </c>
      <c r="AP63" s="142">
        <f t="shared" si="25"/>
        <v>0</v>
      </c>
      <c r="AQ63" s="78"/>
      <c r="AR63" s="78"/>
      <c r="AS63" s="78"/>
      <c r="AT63" s="78"/>
      <c r="AU63" s="78"/>
      <c r="AV63" s="78"/>
      <c r="AW63" s="78"/>
      <c r="AX63" s="78"/>
      <c r="AY63" s="78"/>
      <c r="AZ63" s="78"/>
    </row>
    <row r="64" spans="1:52" s="100" customFormat="1" ht="15" customHeight="1" x14ac:dyDescent="0.25">
      <c r="A64" s="98">
        <f>D9</f>
        <v>10000950</v>
      </c>
      <c r="B64" s="98">
        <f>D15</f>
        <v>2</v>
      </c>
      <c r="C64" s="101"/>
      <c r="D64" s="224"/>
      <c r="E64" s="225"/>
      <c r="F64" s="226"/>
      <c r="G64" s="101"/>
      <c r="H64" s="105"/>
      <c r="I64" s="120"/>
      <c r="J64" s="105"/>
      <c r="K64" s="122"/>
      <c r="L64" s="84"/>
      <c r="M64" s="84"/>
      <c r="N64" s="84"/>
      <c r="O64" s="84"/>
      <c r="P64" s="84"/>
      <c r="Q64" s="84"/>
      <c r="R64" s="84"/>
      <c r="S64" s="84"/>
      <c r="T64" s="84"/>
      <c r="U64" s="84"/>
      <c r="V64" s="84"/>
      <c r="W64" s="84"/>
      <c r="X64" s="211"/>
      <c r="Y64" s="103"/>
      <c r="Z64" s="103"/>
      <c r="AA64" s="102"/>
      <c r="AB64" s="171"/>
      <c r="AC64" s="141">
        <f t="shared" si="13"/>
        <v>0</v>
      </c>
      <c r="AD64" s="141">
        <f t="shared" si="14"/>
        <v>0</v>
      </c>
      <c r="AE64" s="141">
        <f t="shared" si="15"/>
        <v>0</v>
      </c>
      <c r="AF64" s="141">
        <f t="shared" si="16"/>
        <v>0</v>
      </c>
      <c r="AG64" s="141">
        <f t="shared" si="17"/>
        <v>0</v>
      </c>
      <c r="AH64" s="141">
        <f t="shared" si="18"/>
        <v>0</v>
      </c>
      <c r="AI64" s="141">
        <f t="shared" si="19"/>
        <v>0</v>
      </c>
      <c r="AJ64" s="141">
        <f t="shared" si="20"/>
        <v>0</v>
      </c>
      <c r="AK64" s="142">
        <f t="shared" si="26"/>
        <v>0</v>
      </c>
      <c r="AL64" s="142">
        <f t="shared" si="21"/>
        <v>0</v>
      </c>
      <c r="AM64" s="142">
        <f t="shared" si="22"/>
        <v>0</v>
      </c>
      <c r="AN64" s="142">
        <f t="shared" si="23"/>
        <v>0</v>
      </c>
      <c r="AO64" s="142">
        <f t="shared" si="24"/>
        <v>0</v>
      </c>
      <c r="AP64" s="142">
        <f t="shared" si="25"/>
        <v>0</v>
      </c>
      <c r="AQ64" s="78"/>
      <c r="AR64" s="78"/>
      <c r="AS64" s="78"/>
      <c r="AT64" s="78"/>
      <c r="AU64" s="78"/>
      <c r="AV64" s="78"/>
      <c r="AW64" s="78"/>
      <c r="AX64" s="78"/>
      <c r="AY64" s="78"/>
      <c r="AZ64" s="78"/>
    </row>
    <row r="65" spans="1:52" s="100" customFormat="1" ht="15" customHeight="1" x14ac:dyDescent="0.25">
      <c r="A65" s="98">
        <f>D9</f>
        <v>10000950</v>
      </c>
      <c r="B65" s="98">
        <f>D15</f>
        <v>2</v>
      </c>
      <c r="C65" s="97"/>
      <c r="D65" s="99"/>
      <c r="E65" s="97"/>
      <c r="F65" s="83"/>
      <c r="G65" s="97"/>
      <c r="H65" s="104"/>
      <c r="I65" s="119"/>
      <c r="J65" s="104"/>
      <c r="K65" s="121"/>
      <c r="L65" s="83"/>
      <c r="M65" s="83"/>
      <c r="N65" s="83"/>
      <c r="O65" s="83"/>
      <c r="P65" s="83"/>
      <c r="Q65" s="83"/>
      <c r="R65" s="83"/>
      <c r="S65" s="83"/>
      <c r="T65" s="83"/>
      <c r="U65" s="83"/>
      <c r="V65" s="83"/>
      <c r="W65" s="83"/>
      <c r="X65" s="212"/>
      <c r="Y65" s="228"/>
      <c r="Z65" s="228"/>
      <c r="AA65" s="229"/>
      <c r="AB65" s="171"/>
      <c r="AC65" s="141">
        <f t="shared" si="13"/>
        <v>0</v>
      </c>
      <c r="AD65" s="141">
        <f t="shared" si="14"/>
        <v>0</v>
      </c>
      <c r="AE65" s="141">
        <f t="shared" si="15"/>
        <v>0</v>
      </c>
      <c r="AF65" s="141">
        <f t="shared" si="16"/>
        <v>0</v>
      </c>
      <c r="AG65" s="141">
        <f t="shared" si="17"/>
        <v>0</v>
      </c>
      <c r="AH65" s="141">
        <f t="shared" si="18"/>
        <v>0</v>
      </c>
      <c r="AI65" s="141">
        <f t="shared" si="19"/>
        <v>0</v>
      </c>
      <c r="AJ65" s="141">
        <f t="shared" si="20"/>
        <v>0</v>
      </c>
      <c r="AK65" s="142">
        <f t="shared" si="26"/>
        <v>0</v>
      </c>
      <c r="AL65" s="142">
        <f t="shared" si="21"/>
        <v>0</v>
      </c>
      <c r="AM65" s="142">
        <f t="shared" si="22"/>
        <v>0</v>
      </c>
      <c r="AN65" s="142">
        <f t="shared" si="23"/>
        <v>0</v>
      </c>
      <c r="AO65" s="142">
        <f t="shared" si="24"/>
        <v>0</v>
      </c>
      <c r="AP65" s="142">
        <f t="shared" si="25"/>
        <v>0</v>
      </c>
      <c r="AQ65" s="78"/>
      <c r="AR65" s="78"/>
      <c r="AS65" s="78"/>
      <c r="AT65" s="78"/>
      <c r="AU65" s="78"/>
      <c r="AV65" s="78"/>
      <c r="AW65" s="78"/>
      <c r="AX65" s="78"/>
      <c r="AY65" s="78"/>
      <c r="AZ65" s="78"/>
    </row>
    <row r="66" spans="1:52" s="100" customFormat="1" ht="15" customHeight="1" x14ac:dyDescent="0.25">
      <c r="A66" s="98">
        <f>D9</f>
        <v>10000950</v>
      </c>
      <c r="B66" s="98">
        <f>D15</f>
        <v>2</v>
      </c>
      <c r="C66" s="101"/>
      <c r="D66" s="224"/>
      <c r="E66" s="225"/>
      <c r="F66" s="226"/>
      <c r="G66" s="101"/>
      <c r="H66" s="105"/>
      <c r="I66" s="120"/>
      <c r="J66" s="105"/>
      <c r="K66" s="122"/>
      <c r="L66" s="84"/>
      <c r="M66" s="84"/>
      <c r="N66" s="84"/>
      <c r="O66" s="84"/>
      <c r="P66" s="84"/>
      <c r="Q66" s="84"/>
      <c r="R66" s="84"/>
      <c r="S66" s="84"/>
      <c r="T66" s="84"/>
      <c r="U66" s="84"/>
      <c r="V66" s="84"/>
      <c r="W66" s="84"/>
      <c r="X66" s="211"/>
      <c r="Y66" s="103"/>
      <c r="Z66" s="103"/>
      <c r="AA66" s="102"/>
      <c r="AB66" s="171"/>
      <c r="AC66" s="141">
        <f t="shared" si="13"/>
        <v>0</v>
      </c>
      <c r="AD66" s="141">
        <f t="shared" si="14"/>
        <v>0</v>
      </c>
      <c r="AE66" s="141">
        <f t="shared" si="15"/>
        <v>0</v>
      </c>
      <c r="AF66" s="141">
        <f t="shared" si="16"/>
        <v>0</v>
      </c>
      <c r="AG66" s="141">
        <f t="shared" si="17"/>
        <v>0</v>
      </c>
      <c r="AH66" s="141">
        <f t="shared" si="18"/>
        <v>0</v>
      </c>
      <c r="AI66" s="141">
        <f t="shared" si="19"/>
        <v>0</v>
      </c>
      <c r="AJ66" s="141">
        <f t="shared" si="20"/>
        <v>0</v>
      </c>
      <c r="AK66" s="142">
        <f t="shared" si="26"/>
        <v>0</v>
      </c>
      <c r="AL66" s="142">
        <f t="shared" si="21"/>
        <v>0</v>
      </c>
      <c r="AM66" s="142">
        <f t="shared" si="22"/>
        <v>0</v>
      </c>
      <c r="AN66" s="142">
        <f t="shared" si="23"/>
        <v>0</v>
      </c>
      <c r="AO66" s="142">
        <f t="shared" si="24"/>
        <v>0</v>
      </c>
      <c r="AP66" s="142">
        <f t="shared" si="25"/>
        <v>0</v>
      </c>
      <c r="AQ66" s="78"/>
      <c r="AR66" s="78"/>
      <c r="AS66" s="78"/>
      <c r="AT66" s="78"/>
      <c r="AU66" s="78"/>
      <c r="AV66" s="78"/>
      <c r="AW66" s="78"/>
      <c r="AX66" s="78"/>
      <c r="AY66" s="78"/>
      <c r="AZ66" s="78"/>
    </row>
    <row r="67" spans="1:52" s="100" customFormat="1" ht="15" customHeight="1" x14ac:dyDescent="0.25">
      <c r="A67" s="98">
        <f>D9</f>
        <v>10000950</v>
      </c>
      <c r="B67" s="98">
        <f>D15</f>
        <v>2</v>
      </c>
      <c r="C67" s="97"/>
      <c r="D67" s="99"/>
      <c r="E67" s="97"/>
      <c r="F67" s="83"/>
      <c r="G67" s="97"/>
      <c r="H67" s="104"/>
      <c r="I67" s="119"/>
      <c r="J67" s="104"/>
      <c r="K67" s="121"/>
      <c r="L67" s="83"/>
      <c r="M67" s="83"/>
      <c r="N67" s="83"/>
      <c r="O67" s="83"/>
      <c r="P67" s="83"/>
      <c r="Q67" s="83"/>
      <c r="R67" s="83"/>
      <c r="S67" s="83"/>
      <c r="T67" s="83"/>
      <c r="U67" s="83"/>
      <c r="V67" s="83"/>
      <c r="W67" s="83"/>
      <c r="X67" s="212"/>
      <c r="Y67" s="228"/>
      <c r="Z67" s="228"/>
      <c r="AA67" s="229"/>
      <c r="AB67" s="171"/>
      <c r="AC67" s="141">
        <f t="shared" si="13"/>
        <v>0</v>
      </c>
      <c r="AD67" s="141">
        <f t="shared" si="14"/>
        <v>0</v>
      </c>
      <c r="AE67" s="141">
        <f t="shared" si="15"/>
        <v>0</v>
      </c>
      <c r="AF67" s="141">
        <f t="shared" si="16"/>
        <v>0</v>
      </c>
      <c r="AG67" s="141">
        <f t="shared" si="17"/>
        <v>0</v>
      </c>
      <c r="AH67" s="141">
        <f t="shared" si="18"/>
        <v>0</v>
      </c>
      <c r="AI67" s="141">
        <f t="shared" si="19"/>
        <v>0</v>
      </c>
      <c r="AJ67" s="141">
        <f t="shared" si="20"/>
        <v>0</v>
      </c>
      <c r="AK67" s="142">
        <f t="shared" si="26"/>
        <v>0</v>
      </c>
      <c r="AL67" s="142">
        <f t="shared" si="21"/>
        <v>0</v>
      </c>
      <c r="AM67" s="142">
        <f t="shared" si="22"/>
        <v>0</v>
      </c>
      <c r="AN67" s="142">
        <f t="shared" si="23"/>
        <v>0</v>
      </c>
      <c r="AO67" s="142">
        <f t="shared" si="24"/>
        <v>0</v>
      </c>
      <c r="AP67" s="142">
        <f t="shared" si="25"/>
        <v>0</v>
      </c>
      <c r="AQ67" s="78"/>
      <c r="AR67" s="78"/>
      <c r="AS67" s="78"/>
      <c r="AT67" s="78"/>
      <c r="AU67" s="78"/>
      <c r="AV67" s="78"/>
      <c r="AW67" s="78"/>
      <c r="AX67" s="78"/>
      <c r="AY67" s="78"/>
      <c r="AZ67" s="78"/>
    </row>
    <row r="68" spans="1:52" s="100" customFormat="1" ht="15" customHeight="1" x14ac:dyDescent="0.25">
      <c r="A68" s="98">
        <f>D9</f>
        <v>10000950</v>
      </c>
      <c r="B68" s="98">
        <f>D15</f>
        <v>2</v>
      </c>
      <c r="C68" s="101"/>
      <c r="D68" s="224"/>
      <c r="E68" s="225"/>
      <c r="F68" s="226"/>
      <c r="G68" s="101"/>
      <c r="H68" s="105"/>
      <c r="I68" s="120"/>
      <c r="J68" s="105"/>
      <c r="K68" s="122"/>
      <c r="L68" s="84"/>
      <c r="M68" s="84"/>
      <c r="N68" s="84"/>
      <c r="O68" s="84"/>
      <c r="P68" s="84"/>
      <c r="Q68" s="84"/>
      <c r="R68" s="84"/>
      <c r="S68" s="84"/>
      <c r="T68" s="84"/>
      <c r="U68" s="84"/>
      <c r="V68" s="84"/>
      <c r="W68" s="84"/>
      <c r="X68" s="211"/>
      <c r="Y68" s="103"/>
      <c r="Z68" s="103"/>
      <c r="AA68" s="102"/>
      <c r="AB68" s="171"/>
      <c r="AC68" s="141">
        <f t="shared" si="13"/>
        <v>0</v>
      </c>
      <c r="AD68" s="141">
        <f t="shared" si="14"/>
        <v>0</v>
      </c>
      <c r="AE68" s="141">
        <f t="shared" si="15"/>
        <v>0</v>
      </c>
      <c r="AF68" s="141">
        <f t="shared" si="16"/>
        <v>0</v>
      </c>
      <c r="AG68" s="141">
        <f t="shared" si="17"/>
        <v>0</v>
      </c>
      <c r="AH68" s="141">
        <f t="shared" si="18"/>
        <v>0</v>
      </c>
      <c r="AI68" s="141">
        <f t="shared" si="19"/>
        <v>0</v>
      </c>
      <c r="AJ68" s="141">
        <f t="shared" si="20"/>
        <v>0</v>
      </c>
      <c r="AK68" s="142">
        <f t="shared" si="26"/>
        <v>0</v>
      </c>
      <c r="AL68" s="142">
        <f t="shared" si="21"/>
        <v>0</v>
      </c>
      <c r="AM68" s="142">
        <f t="shared" si="22"/>
        <v>0</v>
      </c>
      <c r="AN68" s="142">
        <f t="shared" si="23"/>
        <v>0</v>
      </c>
      <c r="AO68" s="142">
        <f t="shared" si="24"/>
        <v>0</v>
      </c>
      <c r="AP68" s="142">
        <f t="shared" si="25"/>
        <v>0</v>
      </c>
      <c r="AQ68" s="78"/>
      <c r="AR68" s="78"/>
      <c r="AS68" s="78"/>
      <c r="AT68" s="78"/>
      <c r="AU68" s="78"/>
      <c r="AV68" s="78"/>
      <c r="AW68" s="78"/>
      <c r="AX68" s="78"/>
      <c r="AY68" s="78"/>
      <c r="AZ68" s="78"/>
    </row>
    <row r="69" spans="1:52" s="100" customFormat="1" ht="15" customHeight="1" x14ac:dyDescent="0.25">
      <c r="A69" s="98">
        <f>D9</f>
        <v>10000950</v>
      </c>
      <c r="B69" s="98">
        <f>D15</f>
        <v>2</v>
      </c>
      <c r="C69" s="97"/>
      <c r="D69" s="99"/>
      <c r="E69" s="97"/>
      <c r="F69" s="83"/>
      <c r="G69" s="97"/>
      <c r="H69" s="104"/>
      <c r="I69" s="119"/>
      <c r="J69" s="104"/>
      <c r="K69" s="121"/>
      <c r="L69" s="83"/>
      <c r="M69" s="83"/>
      <c r="N69" s="83"/>
      <c r="O69" s="83"/>
      <c r="P69" s="83"/>
      <c r="Q69" s="83"/>
      <c r="R69" s="83"/>
      <c r="S69" s="83"/>
      <c r="T69" s="83"/>
      <c r="U69" s="83"/>
      <c r="V69" s="83"/>
      <c r="W69" s="83"/>
      <c r="X69" s="212"/>
      <c r="Y69" s="228"/>
      <c r="Z69" s="228"/>
      <c r="AA69" s="229"/>
      <c r="AB69" s="171"/>
      <c r="AC69" s="141">
        <f t="shared" si="13"/>
        <v>0</v>
      </c>
      <c r="AD69" s="141">
        <f t="shared" si="14"/>
        <v>0</v>
      </c>
      <c r="AE69" s="141">
        <f t="shared" si="15"/>
        <v>0</v>
      </c>
      <c r="AF69" s="141">
        <f t="shared" si="16"/>
        <v>0</v>
      </c>
      <c r="AG69" s="141">
        <f t="shared" si="17"/>
        <v>0</v>
      </c>
      <c r="AH69" s="141">
        <f t="shared" si="18"/>
        <v>0</v>
      </c>
      <c r="AI69" s="141">
        <f t="shared" si="19"/>
        <v>0</v>
      </c>
      <c r="AJ69" s="141">
        <f t="shared" si="20"/>
        <v>0</v>
      </c>
      <c r="AK69" s="142">
        <f t="shared" si="26"/>
        <v>0</v>
      </c>
      <c r="AL69" s="142">
        <f t="shared" si="21"/>
        <v>0</v>
      </c>
      <c r="AM69" s="142">
        <f t="shared" si="22"/>
        <v>0</v>
      </c>
      <c r="AN69" s="142">
        <f t="shared" si="23"/>
        <v>0</v>
      </c>
      <c r="AO69" s="142">
        <f t="shared" si="24"/>
        <v>0</v>
      </c>
      <c r="AP69" s="142">
        <f t="shared" si="25"/>
        <v>0</v>
      </c>
      <c r="AQ69" s="78"/>
      <c r="AR69" s="78"/>
      <c r="AS69" s="78"/>
      <c r="AT69" s="78"/>
      <c r="AU69" s="78"/>
      <c r="AV69" s="78"/>
      <c r="AW69" s="78"/>
      <c r="AX69" s="78"/>
      <c r="AY69" s="78"/>
      <c r="AZ69" s="78"/>
    </row>
    <row r="70" spans="1:52" s="100" customFormat="1" ht="15" customHeight="1" x14ac:dyDescent="0.25">
      <c r="A70" s="98">
        <f>D9</f>
        <v>10000950</v>
      </c>
      <c r="B70" s="98">
        <f>D15</f>
        <v>2</v>
      </c>
      <c r="C70" s="101"/>
      <c r="D70" s="224"/>
      <c r="E70" s="225"/>
      <c r="F70" s="226"/>
      <c r="G70" s="101"/>
      <c r="H70" s="105"/>
      <c r="I70" s="120"/>
      <c r="J70" s="105"/>
      <c r="K70" s="122"/>
      <c r="L70" s="84"/>
      <c r="M70" s="84"/>
      <c r="N70" s="84"/>
      <c r="O70" s="84"/>
      <c r="P70" s="84"/>
      <c r="Q70" s="84"/>
      <c r="R70" s="84"/>
      <c r="S70" s="84"/>
      <c r="T70" s="84"/>
      <c r="U70" s="84"/>
      <c r="V70" s="84"/>
      <c r="W70" s="84"/>
      <c r="X70" s="211"/>
      <c r="Y70" s="103"/>
      <c r="Z70" s="103"/>
      <c r="AA70" s="102"/>
      <c r="AB70" s="171"/>
      <c r="AC70" s="141">
        <f t="shared" si="13"/>
        <v>0</v>
      </c>
      <c r="AD70" s="141">
        <f t="shared" si="14"/>
        <v>0</v>
      </c>
      <c r="AE70" s="141">
        <f t="shared" si="15"/>
        <v>0</v>
      </c>
      <c r="AF70" s="141">
        <f t="shared" si="16"/>
        <v>0</v>
      </c>
      <c r="AG70" s="141">
        <f t="shared" si="17"/>
        <v>0</v>
      </c>
      <c r="AH70" s="141">
        <f t="shared" si="18"/>
        <v>0</v>
      </c>
      <c r="AI70" s="141">
        <f t="shared" si="19"/>
        <v>0</v>
      </c>
      <c r="AJ70" s="141">
        <f t="shared" si="20"/>
        <v>0</v>
      </c>
      <c r="AK70" s="142">
        <f t="shared" si="26"/>
        <v>0</v>
      </c>
      <c r="AL70" s="142">
        <f t="shared" si="21"/>
        <v>0</v>
      </c>
      <c r="AM70" s="142">
        <f t="shared" si="22"/>
        <v>0</v>
      </c>
      <c r="AN70" s="142">
        <f t="shared" si="23"/>
        <v>0</v>
      </c>
      <c r="AO70" s="142">
        <f t="shared" si="24"/>
        <v>0</v>
      </c>
      <c r="AP70" s="142">
        <f t="shared" si="25"/>
        <v>0</v>
      </c>
      <c r="AQ70" s="78"/>
      <c r="AR70" s="78"/>
      <c r="AS70" s="78"/>
      <c r="AT70" s="78"/>
      <c r="AU70" s="78"/>
      <c r="AV70" s="78"/>
      <c r="AW70" s="78"/>
      <c r="AX70" s="78"/>
      <c r="AY70" s="78"/>
      <c r="AZ70" s="78"/>
    </row>
    <row r="71" spans="1:52" s="100" customFormat="1" ht="15" customHeight="1" x14ac:dyDescent="0.25">
      <c r="A71" s="98">
        <f>D9</f>
        <v>10000950</v>
      </c>
      <c r="B71" s="98">
        <f>D15</f>
        <v>2</v>
      </c>
      <c r="C71" s="97"/>
      <c r="D71" s="99"/>
      <c r="E71" s="97"/>
      <c r="F71" s="83"/>
      <c r="G71" s="97"/>
      <c r="H71" s="104"/>
      <c r="I71" s="119"/>
      <c r="J71" s="104"/>
      <c r="K71" s="121"/>
      <c r="L71" s="83"/>
      <c r="M71" s="83"/>
      <c r="N71" s="83"/>
      <c r="O71" s="83"/>
      <c r="P71" s="83"/>
      <c r="Q71" s="83"/>
      <c r="R71" s="83"/>
      <c r="S71" s="83"/>
      <c r="T71" s="83"/>
      <c r="U71" s="83"/>
      <c r="V71" s="83"/>
      <c r="W71" s="83"/>
      <c r="X71" s="212"/>
      <c r="Y71" s="228"/>
      <c r="Z71" s="228"/>
      <c r="AA71" s="229"/>
      <c r="AB71" s="171"/>
      <c r="AC71" s="141">
        <f t="shared" si="13"/>
        <v>0</v>
      </c>
      <c r="AD71" s="141">
        <f t="shared" si="14"/>
        <v>0</v>
      </c>
      <c r="AE71" s="141">
        <f t="shared" si="15"/>
        <v>0</v>
      </c>
      <c r="AF71" s="141">
        <f t="shared" si="16"/>
        <v>0</v>
      </c>
      <c r="AG71" s="141">
        <f t="shared" si="17"/>
        <v>0</v>
      </c>
      <c r="AH71" s="141">
        <f t="shared" si="18"/>
        <v>0</v>
      </c>
      <c r="AI71" s="141">
        <f t="shared" si="19"/>
        <v>0</v>
      </c>
      <c r="AJ71" s="141">
        <f t="shared" si="20"/>
        <v>0</v>
      </c>
      <c r="AK71" s="142">
        <f t="shared" si="26"/>
        <v>0</v>
      </c>
      <c r="AL71" s="142">
        <f t="shared" si="21"/>
        <v>0</v>
      </c>
      <c r="AM71" s="142">
        <f t="shared" si="22"/>
        <v>0</v>
      </c>
      <c r="AN71" s="142">
        <f t="shared" si="23"/>
        <v>0</v>
      </c>
      <c r="AO71" s="142">
        <f t="shared" si="24"/>
        <v>0</v>
      </c>
      <c r="AP71" s="142">
        <f t="shared" si="25"/>
        <v>0</v>
      </c>
      <c r="AQ71" s="78"/>
      <c r="AR71" s="78"/>
      <c r="AS71" s="78"/>
      <c r="AT71" s="78"/>
      <c r="AU71" s="78"/>
      <c r="AV71" s="78"/>
      <c r="AW71" s="78"/>
      <c r="AX71" s="78"/>
      <c r="AY71" s="78"/>
      <c r="AZ71" s="78"/>
    </row>
    <row r="72" spans="1:52" s="100" customFormat="1" ht="15" customHeight="1" x14ac:dyDescent="0.25">
      <c r="A72" s="98">
        <f>D9</f>
        <v>10000950</v>
      </c>
      <c r="B72" s="98">
        <f>D15</f>
        <v>2</v>
      </c>
      <c r="C72" s="101"/>
      <c r="D72" s="224"/>
      <c r="E72" s="225"/>
      <c r="F72" s="226"/>
      <c r="G72" s="101"/>
      <c r="H72" s="105"/>
      <c r="I72" s="120"/>
      <c r="J72" s="105"/>
      <c r="K72" s="122"/>
      <c r="L72" s="84"/>
      <c r="M72" s="84"/>
      <c r="N72" s="84"/>
      <c r="O72" s="84"/>
      <c r="P72" s="84"/>
      <c r="Q72" s="84"/>
      <c r="R72" s="84"/>
      <c r="S72" s="84"/>
      <c r="T72" s="84"/>
      <c r="U72" s="84"/>
      <c r="V72" s="84"/>
      <c r="W72" s="84"/>
      <c r="X72" s="211"/>
      <c r="Y72" s="103"/>
      <c r="Z72" s="103"/>
      <c r="AA72" s="102"/>
      <c r="AB72" s="171"/>
      <c r="AC72" s="141">
        <f t="shared" si="13"/>
        <v>0</v>
      </c>
      <c r="AD72" s="141">
        <f t="shared" si="14"/>
        <v>0</v>
      </c>
      <c r="AE72" s="141">
        <f t="shared" si="15"/>
        <v>0</v>
      </c>
      <c r="AF72" s="141">
        <f t="shared" si="16"/>
        <v>0</v>
      </c>
      <c r="AG72" s="141">
        <f t="shared" si="17"/>
        <v>0</v>
      </c>
      <c r="AH72" s="141">
        <f t="shared" si="18"/>
        <v>0</v>
      </c>
      <c r="AI72" s="141">
        <f t="shared" si="19"/>
        <v>0</v>
      </c>
      <c r="AJ72" s="141">
        <f t="shared" si="20"/>
        <v>0</v>
      </c>
      <c r="AK72" s="142">
        <f t="shared" si="26"/>
        <v>0</v>
      </c>
      <c r="AL72" s="142">
        <f t="shared" si="21"/>
        <v>0</v>
      </c>
      <c r="AM72" s="142">
        <f t="shared" si="22"/>
        <v>0</v>
      </c>
      <c r="AN72" s="142">
        <f t="shared" si="23"/>
        <v>0</v>
      </c>
      <c r="AO72" s="142">
        <f t="shared" si="24"/>
        <v>0</v>
      </c>
      <c r="AP72" s="142">
        <f t="shared" si="25"/>
        <v>0</v>
      </c>
      <c r="AQ72" s="78"/>
      <c r="AR72" s="78"/>
      <c r="AS72" s="78"/>
      <c r="AT72" s="78"/>
      <c r="AU72" s="78"/>
      <c r="AV72" s="78"/>
      <c r="AW72" s="78"/>
      <c r="AX72" s="78"/>
      <c r="AY72" s="78"/>
      <c r="AZ72" s="78"/>
    </row>
    <row r="73" spans="1:52" s="100" customFormat="1" ht="15" customHeight="1" x14ac:dyDescent="0.25">
      <c r="A73" s="98">
        <f>D9</f>
        <v>10000950</v>
      </c>
      <c r="B73" s="98">
        <f>D15</f>
        <v>2</v>
      </c>
      <c r="C73" s="97"/>
      <c r="D73" s="99"/>
      <c r="E73" s="97"/>
      <c r="F73" s="83"/>
      <c r="G73" s="97"/>
      <c r="H73" s="104"/>
      <c r="I73" s="119"/>
      <c r="J73" s="104"/>
      <c r="K73" s="121"/>
      <c r="L73" s="83"/>
      <c r="M73" s="83"/>
      <c r="N73" s="83"/>
      <c r="O73" s="83"/>
      <c r="P73" s="83"/>
      <c r="Q73" s="83"/>
      <c r="R73" s="83"/>
      <c r="S73" s="83"/>
      <c r="T73" s="83"/>
      <c r="U73" s="83"/>
      <c r="V73" s="83"/>
      <c r="W73" s="83"/>
      <c r="X73" s="212"/>
      <c r="Y73" s="228"/>
      <c r="Z73" s="228"/>
      <c r="AA73" s="229"/>
      <c r="AB73" s="171"/>
      <c r="AC73" s="141">
        <f t="shared" si="13"/>
        <v>0</v>
      </c>
      <c r="AD73" s="141">
        <f t="shared" si="14"/>
        <v>0</v>
      </c>
      <c r="AE73" s="141">
        <f t="shared" si="15"/>
        <v>0</v>
      </c>
      <c r="AF73" s="141">
        <f t="shared" si="16"/>
        <v>0</v>
      </c>
      <c r="AG73" s="141">
        <f t="shared" si="17"/>
        <v>0</v>
      </c>
      <c r="AH73" s="141">
        <f t="shared" si="18"/>
        <v>0</v>
      </c>
      <c r="AI73" s="141">
        <f t="shared" si="19"/>
        <v>0</v>
      </c>
      <c r="AJ73" s="141">
        <f t="shared" si="20"/>
        <v>0</v>
      </c>
      <c r="AK73" s="142">
        <f t="shared" si="26"/>
        <v>0</v>
      </c>
      <c r="AL73" s="142">
        <f t="shared" si="21"/>
        <v>0</v>
      </c>
      <c r="AM73" s="142">
        <f t="shared" si="22"/>
        <v>0</v>
      </c>
      <c r="AN73" s="142">
        <f t="shared" si="23"/>
        <v>0</v>
      </c>
      <c r="AO73" s="142">
        <f t="shared" si="24"/>
        <v>0</v>
      </c>
      <c r="AP73" s="142">
        <f t="shared" si="25"/>
        <v>0</v>
      </c>
      <c r="AQ73" s="78"/>
      <c r="AR73" s="78"/>
      <c r="AS73" s="78"/>
      <c r="AT73" s="78"/>
      <c r="AU73" s="78"/>
      <c r="AV73" s="78"/>
      <c r="AW73" s="78"/>
      <c r="AX73" s="78"/>
      <c r="AY73" s="78"/>
      <c r="AZ73" s="78"/>
    </row>
    <row r="74" spans="1:52" s="100" customFormat="1" ht="15" customHeight="1" x14ac:dyDescent="0.25">
      <c r="A74" s="98">
        <f>D9</f>
        <v>10000950</v>
      </c>
      <c r="B74" s="98">
        <f>D15</f>
        <v>2</v>
      </c>
      <c r="C74" s="101"/>
      <c r="D74" s="224"/>
      <c r="E74" s="225"/>
      <c r="F74" s="226"/>
      <c r="G74" s="101"/>
      <c r="H74" s="105"/>
      <c r="I74" s="120"/>
      <c r="J74" s="105"/>
      <c r="K74" s="122"/>
      <c r="L74" s="84"/>
      <c r="M74" s="84"/>
      <c r="N74" s="84"/>
      <c r="O74" s="84"/>
      <c r="P74" s="84"/>
      <c r="Q74" s="84"/>
      <c r="R74" s="84"/>
      <c r="S74" s="84"/>
      <c r="T74" s="84"/>
      <c r="U74" s="84"/>
      <c r="V74" s="84"/>
      <c r="W74" s="84"/>
      <c r="X74" s="211"/>
      <c r="Y74" s="103"/>
      <c r="Z74" s="103"/>
      <c r="AA74" s="102"/>
      <c r="AB74" s="171"/>
      <c r="AC74" s="141">
        <f t="shared" si="13"/>
        <v>0</v>
      </c>
      <c r="AD74" s="141">
        <f t="shared" si="14"/>
        <v>0</v>
      </c>
      <c r="AE74" s="141">
        <f t="shared" si="15"/>
        <v>0</v>
      </c>
      <c r="AF74" s="141">
        <f t="shared" si="16"/>
        <v>0</v>
      </c>
      <c r="AG74" s="141">
        <f t="shared" si="17"/>
        <v>0</v>
      </c>
      <c r="AH74" s="141">
        <f t="shared" si="18"/>
        <v>0</v>
      </c>
      <c r="AI74" s="141">
        <f t="shared" si="19"/>
        <v>0</v>
      </c>
      <c r="AJ74" s="141">
        <f t="shared" si="20"/>
        <v>0</v>
      </c>
      <c r="AK74" s="142">
        <f t="shared" si="26"/>
        <v>0</v>
      </c>
      <c r="AL74" s="142">
        <f t="shared" si="21"/>
        <v>0</v>
      </c>
      <c r="AM74" s="142">
        <f t="shared" si="22"/>
        <v>0</v>
      </c>
      <c r="AN74" s="142">
        <f t="shared" si="23"/>
        <v>0</v>
      </c>
      <c r="AO74" s="142">
        <f t="shared" si="24"/>
        <v>0</v>
      </c>
      <c r="AP74" s="142">
        <f t="shared" si="25"/>
        <v>0</v>
      </c>
      <c r="AQ74" s="78"/>
      <c r="AR74" s="78"/>
      <c r="AS74" s="78"/>
      <c r="AT74" s="78"/>
      <c r="AU74" s="78"/>
      <c r="AV74" s="78"/>
      <c r="AW74" s="78"/>
      <c r="AX74" s="78"/>
      <c r="AY74" s="78"/>
      <c r="AZ74" s="78"/>
    </row>
    <row r="75" spans="1:52" s="100" customFormat="1" ht="15" customHeight="1" x14ac:dyDescent="0.25">
      <c r="A75" s="98">
        <f>D9</f>
        <v>10000950</v>
      </c>
      <c r="B75" s="98">
        <f>D15</f>
        <v>2</v>
      </c>
      <c r="C75" s="97"/>
      <c r="D75" s="99"/>
      <c r="E75" s="97"/>
      <c r="F75" s="83"/>
      <c r="G75" s="97"/>
      <c r="H75" s="104"/>
      <c r="I75" s="119"/>
      <c r="J75" s="104"/>
      <c r="K75" s="121"/>
      <c r="L75" s="83"/>
      <c r="M75" s="83"/>
      <c r="N75" s="83"/>
      <c r="O75" s="83"/>
      <c r="P75" s="83"/>
      <c r="Q75" s="83"/>
      <c r="R75" s="83"/>
      <c r="S75" s="83"/>
      <c r="T75" s="83"/>
      <c r="U75" s="83"/>
      <c r="V75" s="83"/>
      <c r="W75" s="83"/>
      <c r="X75" s="212"/>
      <c r="Y75" s="228"/>
      <c r="Z75" s="228"/>
      <c r="AA75" s="229"/>
      <c r="AB75" s="171"/>
      <c r="AC75" s="141">
        <f t="shared" si="13"/>
        <v>0</v>
      </c>
      <c r="AD75" s="141">
        <f t="shared" si="14"/>
        <v>0</v>
      </c>
      <c r="AE75" s="141">
        <f t="shared" si="15"/>
        <v>0</v>
      </c>
      <c r="AF75" s="141">
        <f t="shared" si="16"/>
        <v>0</v>
      </c>
      <c r="AG75" s="141">
        <f t="shared" si="17"/>
        <v>0</v>
      </c>
      <c r="AH75" s="141">
        <f t="shared" si="18"/>
        <v>0</v>
      </c>
      <c r="AI75" s="141">
        <f t="shared" si="19"/>
        <v>0</v>
      </c>
      <c r="AJ75" s="141">
        <f t="shared" si="20"/>
        <v>0</v>
      </c>
      <c r="AK75" s="142">
        <f t="shared" si="26"/>
        <v>0</v>
      </c>
      <c r="AL75" s="142">
        <f t="shared" si="21"/>
        <v>0</v>
      </c>
      <c r="AM75" s="142">
        <f t="shared" si="22"/>
        <v>0</v>
      </c>
      <c r="AN75" s="142">
        <f t="shared" si="23"/>
        <v>0</v>
      </c>
      <c r="AO75" s="142">
        <f t="shared" si="24"/>
        <v>0</v>
      </c>
      <c r="AP75" s="142">
        <f t="shared" si="25"/>
        <v>0</v>
      </c>
      <c r="AQ75" s="78"/>
      <c r="AR75" s="78"/>
      <c r="AS75" s="78"/>
      <c r="AT75" s="78"/>
      <c r="AU75" s="78"/>
      <c r="AV75" s="78"/>
      <c r="AW75" s="78"/>
      <c r="AX75" s="78"/>
      <c r="AY75" s="78"/>
      <c r="AZ75" s="78"/>
    </row>
    <row r="76" spans="1:52" s="100" customFormat="1" ht="15" customHeight="1" x14ac:dyDescent="0.25">
      <c r="A76" s="98">
        <f>D9</f>
        <v>10000950</v>
      </c>
      <c r="B76" s="98">
        <f>D15</f>
        <v>2</v>
      </c>
      <c r="C76" s="101"/>
      <c r="D76" s="224"/>
      <c r="E76" s="225"/>
      <c r="F76" s="226"/>
      <c r="G76" s="101"/>
      <c r="H76" s="105"/>
      <c r="I76" s="120"/>
      <c r="J76" s="105"/>
      <c r="K76" s="122"/>
      <c r="L76" s="84"/>
      <c r="M76" s="84"/>
      <c r="N76" s="84"/>
      <c r="O76" s="84"/>
      <c r="P76" s="84"/>
      <c r="Q76" s="84"/>
      <c r="R76" s="84"/>
      <c r="S76" s="84"/>
      <c r="T76" s="84"/>
      <c r="U76" s="84"/>
      <c r="V76" s="84"/>
      <c r="W76" s="84"/>
      <c r="X76" s="211"/>
      <c r="Y76" s="103"/>
      <c r="Z76" s="103"/>
      <c r="AA76" s="102"/>
      <c r="AB76" s="171"/>
      <c r="AC76" s="141">
        <f t="shared" si="13"/>
        <v>0</v>
      </c>
      <c r="AD76" s="141">
        <f t="shared" si="14"/>
        <v>0</v>
      </c>
      <c r="AE76" s="141">
        <f t="shared" si="15"/>
        <v>0</v>
      </c>
      <c r="AF76" s="141">
        <f t="shared" si="16"/>
        <v>0</v>
      </c>
      <c r="AG76" s="141">
        <f t="shared" si="17"/>
        <v>0</v>
      </c>
      <c r="AH76" s="141">
        <f t="shared" si="18"/>
        <v>0</v>
      </c>
      <c r="AI76" s="141">
        <f t="shared" si="19"/>
        <v>0</v>
      </c>
      <c r="AJ76" s="141">
        <f t="shared" si="20"/>
        <v>0</v>
      </c>
      <c r="AK76" s="142">
        <f t="shared" si="26"/>
        <v>0</v>
      </c>
      <c r="AL76" s="142">
        <f t="shared" si="21"/>
        <v>0</v>
      </c>
      <c r="AM76" s="142">
        <f t="shared" si="22"/>
        <v>0</v>
      </c>
      <c r="AN76" s="142">
        <f t="shared" si="23"/>
        <v>0</v>
      </c>
      <c r="AO76" s="142">
        <f t="shared" si="24"/>
        <v>0</v>
      </c>
      <c r="AP76" s="142">
        <f t="shared" si="25"/>
        <v>0</v>
      </c>
      <c r="AQ76" s="78"/>
      <c r="AR76" s="78"/>
      <c r="AS76" s="78"/>
      <c r="AT76" s="78"/>
      <c r="AU76" s="78"/>
      <c r="AV76" s="78"/>
      <c r="AW76" s="78"/>
      <c r="AX76" s="78"/>
      <c r="AY76" s="78"/>
      <c r="AZ76" s="78"/>
    </row>
    <row r="77" spans="1:52" s="100" customFormat="1" ht="15" customHeight="1" x14ac:dyDescent="0.25">
      <c r="A77" s="98">
        <f>D9</f>
        <v>10000950</v>
      </c>
      <c r="B77" s="98">
        <f>D15</f>
        <v>2</v>
      </c>
      <c r="C77" s="97"/>
      <c r="D77" s="99"/>
      <c r="E77" s="97"/>
      <c r="F77" s="83"/>
      <c r="G77" s="97"/>
      <c r="H77" s="104"/>
      <c r="I77" s="119"/>
      <c r="J77" s="104"/>
      <c r="K77" s="121"/>
      <c r="L77" s="83"/>
      <c r="M77" s="83"/>
      <c r="N77" s="83"/>
      <c r="O77" s="83"/>
      <c r="P77" s="83"/>
      <c r="Q77" s="83"/>
      <c r="R77" s="83"/>
      <c r="S77" s="83"/>
      <c r="T77" s="83"/>
      <c r="U77" s="83"/>
      <c r="V77" s="83"/>
      <c r="W77" s="83"/>
      <c r="X77" s="212"/>
      <c r="Y77" s="228"/>
      <c r="Z77" s="228"/>
      <c r="AA77" s="229"/>
      <c r="AB77" s="171"/>
      <c r="AC77" s="141">
        <f t="shared" si="13"/>
        <v>0</v>
      </c>
      <c r="AD77" s="141">
        <f t="shared" si="14"/>
        <v>0</v>
      </c>
      <c r="AE77" s="141">
        <f t="shared" si="15"/>
        <v>0</v>
      </c>
      <c r="AF77" s="141">
        <f t="shared" si="16"/>
        <v>0</v>
      </c>
      <c r="AG77" s="141">
        <f t="shared" si="17"/>
        <v>0</v>
      </c>
      <c r="AH77" s="141">
        <f t="shared" si="18"/>
        <v>0</v>
      </c>
      <c r="AI77" s="141">
        <f t="shared" si="19"/>
        <v>0</v>
      </c>
      <c r="AJ77" s="141">
        <f t="shared" si="20"/>
        <v>0</v>
      </c>
      <c r="AK77" s="142">
        <f t="shared" si="26"/>
        <v>0</v>
      </c>
      <c r="AL77" s="142">
        <f t="shared" si="21"/>
        <v>0</v>
      </c>
      <c r="AM77" s="142">
        <f t="shared" si="22"/>
        <v>0</v>
      </c>
      <c r="AN77" s="142">
        <f t="shared" si="23"/>
        <v>0</v>
      </c>
      <c r="AO77" s="142">
        <f t="shared" si="24"/>
        <v>0</v>
      </c>
      <c r="AP77" s="142">
        <f t="shared" si="25"/>
        <v>0</v>
      </c>
      <c r="AQ77" s="78"/>
      <c r="AR77" s="78"/>
      <c r="AS77" s="78"/>
      <c r="AT77" s="78"/>
      <c r="AU77" s="78"/>
      <c r="AV77" s="78"/>
      <c r="AW77" s="78"/>
      <c r="AX77" s="78"/>
      <c r="AY77" s="78"/>
      <c r="AZ77" s="78"/>
    </row>
    <row r="78" spans="1:52" s="100" customFormat="1" ht="15" customHeight="1" x14ac:dyDescent="0.25">
      <c r="A78" s="98">
        <f>D9</f>
        <v>10000950</v>
      </c>
      <c r="B78" s="98">
        <f>D15</f>
        <v>2</v>
      </c>
      <c r="C78" s="101"/>
      <c r="D78" s="224"/>
      <c r="E78" s="225"/>
      <c r="F78" s="226"/>
      <c r="G78" s="101"/>
      <c r="H78" s="105"/>
      <c r="I78" s="120"/>
      <c r="J78" s="105"/>
      <c r="K78" s="122"/>
      <c r="L78" s="84"/>
      <c r="M78" s="84"/>
      <c r="N78" s="84"/>
      <c r="O78" s="84"/>
      <c r="P78" s="84"/>
      <c r="Q78" s="84"/>
      <c r="R78" s="84"/>
      <c r="S78" s="84"/>
      <c r="T78" s="84"/>
      <c r="U78" s="84"/>
      <c r="V78" s="84"/>
      <c r="W78" s="84"/>
      <c r="X78" s="211"/>
      <c r="Y78" s="103"/>
      <c r="Z78" s="103"/>
      <c r="AA78" s="102"/>
      <c r="AB78" s="171"/>
      <c r="AC78" s="141">
        <f t="shared" si="13"/>
        <v>0</v>
      </c>
      <c r="AD78" s="141">
        <f t="shared" si="14"/>
        <v>0</v>
      </c>
      <c r="AE78" s="141">
        <f t="shared" si="15"/>
        <v>0</v>
      </c>
      <c r="AF78" s="141">
        <f t="shared" si="16"/>
        <v>0</v>
      </c>
      <c r="AG78" s="141">
        <f t="shared" si="17"/>
        <v>0</v>
      </c>
      <c r="AH78" s="141">
        <f t="shared" si="18"/>
        <v>0</v>
      </c>
      <c r="AI78" s="141">
        <f t="shared" si="19"/>
        <v>0</v>
      </c>
      <c r="AJ78" s="141">
        <f t="shared" si="20"/>
        <v>0</v>
      </c>
      <c r="AK78" s="142">
        <f t="shared" si="26"/>
        <v>0</v>
      </c>
      <c r="AL78" s="142">
        <f t="shared" si="21"/>
        <v>0</v>
      </c>
      <c r="AM78" s="142">
        <f t="shared" si="22"/>
        <v>0</v>
      </c>
      <c r="AN78" s="142">
        <f t="shared" si="23"/>
        <v>0</v>
      </c>
      <c r="AO78" s="142">
        <f t="shared" si="24"/>
        <v>0</v>
      </c>
      <c r="AP78" s="142">
        <f t="shared" si="25"/>
        <v>0</v>
      </c>
      <c r="AQ78" s="78"/>
      <c r="AR78" s="78"/>
      <c r="AS78" s="78"/>
      <c r="AT78" s="78"/>
      <c r="AU78" s="78"/>
      <c r="AV78" s="78"/>
      <c r="AW78" s="78"/>
      <c r="AX78" s="78"/>
      <c r="AY78" s="78"/>
      <c r="AZ78" s="78"/>
    </row>
    <row r="79" spans="1:52" s="100" customFormat="1" ht="15" customHeight="1" x14ac:dyDescent="0.25">
      <c r="A79" s="98">
        <f>D9</f>
        <v>10000950</v>
      </c>
      <c r="B79" s="98">
        <f>D15</f>
        <v>2</v>
      </c>
      <c r="C79" s="97"/>
      <c r="D79" s="99"/>
      <c r="E79" s="97"/>
      <c r="F79" s="83"/>
      <c r="G79" s="97"/>
      <c r="H79" s="104"/>
      <c r="I79" s="119"/>
      <c r="J79" s="104"/>
      <c r="K79" s="121"/>
      <c r="L79" s="83"/>
      <c r="M79" s="83"/>
      <c r="N79" s="83"/>
      <c r="O79" s="83"/>
      <c r="P79" s="83"/>
      <c r="Q79" s="83"/>
      <c r="R79" s="83"/>
      <c r="S79" s="83"/>
      <c r="T79" s="83"/>
      <c r="U79" s="83"/>
      <c r="V79" s="83"/>
      <c r="W79" s="83"/>
      <c r="X79" s="212"/>
      <c r="Y79" s="228"/>
      <c r="Z79" s="228"/>
      <c r="AA79" s="229"/>
      <c r="AB79" s="171"/>
      <c r="AC79" s="141">
        <f t="shared" si="13"/>
        <v>0</v>
      </c>
      <c r="AD79" s="141">
        <f t="shared" si="14"/>
        <v>0</v>
      </c>
      <c r="AE79" s="141">
        <f t="shared" si="15"/>
        <v>0</v>
      </c>
      <c r="AF79" s="141">
        <f t="shared" si="16"/>
        <v>0</v>
      </c>
      <c r="AG79" s="141">
        <f t="shared" si="17"/>
        <v>0</v>
      </c>
      <c r="AH79" s="141">
        <f t="shared" si="18"/>
        <v>0</v>
      </c>
      <c r="AI79" s="141">
        <f t="shared" si="19"/>
        <v>0</v>
      </c>
      <c r="AJ79" s="141">
        <f t="shared" si="20"/>
        <v>0</v>
      </c>
      <c r="AK79" s="142">
        <f t="shared" si="26"/>
        <v>0</v>
      </c>
      <c r="AL79" s="142">
        <f t="shared" si="21"/>
        <v>0</v>
      </c>
      <c r="AM79" s="142">
        <f t="shared" si="22"/>
        <v>0</v>
      </c>
      <c r="AN79" s="142">
        <f t="shared" si="23"/>
        <v>0</v>
      </c>
      <c r="AO79" s="142">
        <f t="shared" si="24"/>
        <v>0</v>
      </c>
      <c r="AP79" s="142">
        <f t="shared" si="25"/>
        <v>0</v>
      </c>
      <c r="AQ79" s="78"/>
      <c r="AR79" s="78"/>
      <c r="AS79" s="78"/>
      <c r="AT79" s="78"/>
      <c r="AU79" s="78"/>
      <c r="AV79" s="78"/>
      <c r="AW79" s="78"/>
      <c r="AX79" s="78"/>
      <c r="AY79" s="78"/>
      <c r="AZ79" s="78"/>
    </row>
    <row r="80" spans="1:52" s="100" customFormat="1" ht="15" customHeight="1" x14ac:dyDescent="0.25">
      <c r="A80" s="98">
        <f>D9</f>
        <v>10000950</v>
      </c>
      <c r="B80" s="98">
        <f>D15</f>
        <v>2</v>
      </c>
      <c r="C80" s="101"/>
      <c r="D80" s="224"/>
      <c r="E80" s="225"/>
      <c r="F80" s="226"/>
      <c r="G80" s="101"/>
      <c r="H80" s="105"/>
      <c r="I80" s="120"/>
      <c r="J80" s="105"/>
      <c r="K80" s="122"/>
      <c r="L80" s="84"/>
      <c r="M80" s="84"/>
      <c r="N80" s="84"/>
      <c r="O80" s="84"/>
      <c r="P80" s="84"/>
      <c r="Q80" s="84"/>
      <c r="R80" s="84"/>
      <c r="S80" s="84"/>
      <c r="T80" s="84"/>
      <c r="U80" s="84"/>
      <c r="V80" s="84"/>
      <c r="W80" s="84"/>
      <c r="X80" s="211"/>
      <c r="Y80" s="103"/>
      <c r="Z80" s="103"/>
      <c r="AA80" s="102"/>
      <c r="AB80" s="171"/>
      <c r="AC80" s="141">
        <f t="shared" si="13"/>
        <v>0</v>
      </c>
      <c r="AD80" s="141">
        <f t="shared" si="14"/>
        <v>0</v>
      </c>
      <c r="AE80" s="141">
        <f t="shared" si="15"/>
        <v>0</v>
      </c>
      <c r="AF80" s="141">
        <f t="shared" si="16"/>
        <v>0</v>
      </c>
      <c r="AG80" s="141">
        <f t="shared" si="17"/>
        <v>0</v>
      </c>
      <c r="AH80" s="141">
        <f t="shared" si="18"/>
        <v>0</v>
      </c>
      <c r="AI80" s="141">
        <f t="shared" si="19"/>
        <v>0</v>
      </c>
      <c r="AJ80" s="141">
        <f t="shared" si="20"/>
        <v>0</v>
      </c>
      <c r="AK80" s="142">
        <f t="shared" si="26"/>
        <v>0</v>
      </c>
      <c r="AL80" s="142">
        <f t="shared" si="21"/>
        <v>0</v>
      </c>
      <c r="AM80" s="142">
        <f t="shared" si="22"/>
        <v>0</v>
      </c>
      <c r="AN80" s="142">
        <f t="shared" si="23"/>
        <v>0</v>
      </c>
      <c r="AO80" s="142">
        <f t="shared" si="24"/>
        <v>0</v>
      </c>
      <c r="AP80" s="142">
        <f t="shared" si="25"/>
        <v>0</v>
      </c>
      <c r="AQ80" s="78"/>
      <c r="AR80" s="78"/>
      <c r="AS80" s="78"/>
      <c r="AT80" s="78"/>
      <c r="AU80" s="78"/>
      <c r="AV80" s="78"/>
      <c r="AW80" s="78"/>
      <c r="AX80" s="78"/>
      <c r="AY80" s="78"/>
      <c r="AZ80" s="78"/>
    </row>
    <row r="81" spans="1:52" s="100" customFormat="1" ht="15" customHeight="1" x14ac:dyDescent="0.25">
      <c r="A81" s="98">
        <f>D9</f>
        <v>10000950</v>
      </c>
      <c r="B81" s="98">
        <f>D15</f>
        <v>2</v>
      </c>
      <c r="C81" s="97"/>
      <c r="D81" s="99"/>
      <c r="E81" s="97"/>
      <c r="F81" s="83"/>
      <c r="G81" s="97"/>
      <c r="H81" s="104"/>
      <c r="I81" s="119"/>
      <c r="J81" s="104"/>
      <c r="K81" s="121"/>
      <c r="L81" s="83"/>
      <c r="M81" s="83"/>
      <c r="N81" s="83"/>
      <c r="O81" s="83"/>
      <c r="P81" s="83"/>
      <c r="Q81" s="83"/>
      <c r="R81" s="83"/>
      <c r="S81" s="83"/>
      <c r="T81" s="83"/>
      <c r="U81" s="83"/>
      <c r="V81" s="83"/>
      <c r="W81" s="83"/>
      <c r="X81" s="212"/>
      <c r="Y81" s="228"/>
      <c r="Z81" s="228"/>
      <c r="AA81" s="229"/>
      <c r="AB81" s="171"/>
      <c r="AC81" s="141">
        <f t="shared" si="13"/>
        <v>0</v>
      </c>
      <c r="AD81" s="141">
        <f t="shared" si="14"/>
        <v>0</v>
      </c>
      <c r="AE81" s="141">
        <f t="shared" si="15"/>
        <v>0</v>
      </c>
      <c r="AF81" s="141">
        <f t="shared" si="16"/>
        <v>0</v>
      </c>
      <c r="AG81" s="141">
        <f t="shared" si="17"/>
        <v>0</v>
      </c>
      <c r="AH81" s="141">
        <f t="shared" si="18"/>
        <v>0</v>
      </c>
      <c r="AI81" s="141">
        <f t="shared" si="19"/>
        <v>0</v>
      </c>
      <c r="AJ81" s="141">
        <f t="shared" si="20"/>
        <v>0</v>
      </c>
      <c r="AK81" s="142">
        <f t="shared" si="26"/>
        <v>0</v>
      </c>
      <c r="AL81" s="142">
        <f t="shared" si="21"/>
        <v>0</v>
      </c>
      <c r="AM81" s="142">
        <f t="shared" si="22"/>
        <v>0</v>
      </c>
      <c r="AN81" s="142">
        <f t="shared" si="23"/>
        <v>0</v>
      </c>
      <c r="AO81" s="142">
        <f t="shared" si="24"/>
        <v>0</v>
      </c>
      <c r="AP81" s="142">
        <f t="shared" si="25"/>
        <v>0</v>
      </c>
      <c r="AQ81" s="78"/>
      <c r="AR81" s="78"/>
      <c r="AS81" s="78"/>
      <c r="AT81" s="78"/>
      <c r="AU81" s="78"/>
      <c r="AV81" s="78"/>
      <c r="AW81" s="78"/>
      <c r="AX81" s="78"/>
      <c r="AY81" s="78"/>
      <c r="AZ81" s="78"/>
    </row>
    <row r="82" spans="1:52" s="100" customFormat="1" ht="15" customHeight="1" x14ac:dyDescent="0.25">
      <c r="A82" s="98">
        <f>D9</f>
        <v>10000950</v>
      </c>
      <c r="B82" s="98">
        <f>D15</f>
        <v>2</v>
      </c>
      <c r="C82" s="101"/>
      <c r="D82" s="224"/>
      <c r="E82" s="225"/>
      <c r="F82" s="226"/>
      <c r="G82" s="101"/>
      <c r="H82" s="105"/>
      <c r="I82" s="120"/>
      <c r="J82" s="105"/>
      <c r="K82" s="122"/>
      <c r="L82" s="84"/>
      <c r="M82" s="84"/>
      <c r="N82" s="84"/>
      <c r="O82" s="84"/>
      <c r="P82" s="84"/>
      <c r="Q82" s="84"/>
      <c r="R82" s="84"/>
      <c r="S82" s="84"/>
      <c r="T82" s="84"/>
      <c r="U82" s="84"/>
      <c r="V82" s="84"/>
      <c r="W82" s="84"/>
      <c r="X82" s="211"/>
      <c r="Y82" s="103"/>
      <c r="Z82" s="103"/>
      <c r="AA82" s="102"/>
      <c r="AB82" s="171"/>
      <c r="AC82" s="141">
        <f t="shared" si="13"/>
        <v>0</v>
      </c>
      <c r="AD82" s="141">
        <f t="shared" si="14"/>
        <v>0</v>
      </c>
      <c r="AE82" s="141">
        <f t="shared" si="15"/>
        <v>0</v>
      </c>
      <c r="AF82" s="141">
        <f t="shared" si="16"/>
        <v>0</v>
      </c>
      <c r="AG82" s="141">
        <f t="shared" si="17"/>
        <v>0</v>
      </c>
      <c r="AH82" s="141">
        <f t="shared" si="18"/>
        <v>0</v>
      </c>
      <c r="AI82" s="141">
        <f t="shared" si="19"/>
        <v>0</v>
      </c>
      <c r="AJ82" s="141">
        <f t="shared" si="20"/>
        <v>0</v>
      </c>
      <c r="AK82" s="142">
        <f t="shared" si="26"/>
        <v>0</v>
      </c>
      <c r="AL82" s="142">
        <f t="shared" si="21"/>
        <v>0</v>
      </c>
      <c r="AM82" s="142">
        <f t="shared" si="22"/>
        <v>0</v>
      </c>
      <c r="AN82" s="142">
        <f t="shared" si="23"/>
        <v>0</v>
      </c>
      <c r="AO82" s="142">
        <f t="shared" si="24"/>
        <v>0</v>
      </c>
      <c r="AP82" s="142">
        <f t="shared" si="25"/>
        <v>0</v>
      </c>
      <c r="AQ82" s="78"/>
      <c r="AR82" s="78"/>
      <c r="AS82" s="78"/>
      <c r="AT82" s="78"/>
      <c r="AU82" s="78"/>
      <c r="AV82" s="78"/>
      <c r="AW82" s="78"/>
      <c r="AX82" s="78"/>
      <c r="AY82" s="78"/>
      <c r="AZ82" s="78"/>
    </row>
    <row r="83" spans="1:52" s="100" customFormat="1" ht="15" customHeight="1" x14ac:dyDescent="0.25">
      <c r="A83" s="98">
        <f>D9</f>
        <v>10000950</v>
      </c>
      <c r="B83" s="98">
        <f>D15</f>
        <v>2</v>
      </c>
      <c r="C83" s="97"/>
      <c r="D83" s="99"/>
      <c r="E83" s="97"/>
      <c r="F83" s="83"/>
      <c r="G83" s="97"/>
      <c r="H83" s="104"/>
      <c r="I83" s="119"/>
      <c r="J83" s="104"/>
      <c r="K83" s="121"/>
      <c r="L83" s="83"/>
      <c r="M83" s="83"/>
      <c r="N83" s="83"/>
      <c r="O83" s="83"/>
      <c r="P83" s="83"/>
      <c r="Q83" s="83"/>
      <c r="R83" s="83"/>
      <c r="S83" s="83"/>
      <c r="T83" s="83"/>
      <c r="U83" s="83"/>
      <c r="V83" s="83"/>
      <c r="W83" s="83"/>
      <c r="X83" s="212"/>
      <c r="Y83" s="228"/>
      <c r="Z83" s="228"/>
      <c r="AA83" s="229"/>
      <c r="AB83" s="171"/>
      <c r="AC83" s="141">
        <f t="shared" si="13"/>
        <v>0</v>
      </c>
      <c r="AD83" s="141">
        <f t="shared" si="14"/>
        <v>0</v>
      </c>
      <c r="AE83" s="141">
        <f t="shared" si="15"/>
        <v>0</v>
      </c>
      <c r="AF83" s="141">
        <f t="shared" si="16"/>
        <v>0</v>
      </c>
      <c r="AG83" s="141">
        <f t="shared" si="17"/>
        <v>0</v>
      </c>
      <c r="AH83" s="141">
        <f t="shared" si="18"/>
        <v>0</v>
      </c>
      <c r="AI83" s="141">
        <f t="shared" si="19"/>
        <v>0</v>
      </c>
      <c r="AJ83" s="141">
        <f t="shared" si="20"/>
        <v>0</v>
      </c>
      <c r="AK83" s="142">
        <f t="shared" si="26"/>
        <v>0</v>
      </c>
      <c r="AL83" s="142">
        <f t="shared" si="21"/>
        <v>0</v>
      </c>
      <c r="AM83" s="142">
        <f t="shared" si="22"/>
        <v>0</v>
      </c>
      <c r="AN83" s="142">
        <f t="shared" si="23"/>
        <v>0</v>
      </c>
      <c r="AO83" s="142">
        <f t="shared" si="24"/>
        <v>0</v>
      </c>
      <c r="AP83" s="142">
        <f t="shared" si="25"/>
        <v>0</v>
      </c>
      <c r="AQ83" s="78"/>
      <c r="AR83" s="78"/>
      <c r="AS83" s="78"/>
      <c r="AT83" s="78"/>
      <c r="AU83" s="78"/>
      <c r="AV83" s="78"/>
      <c r="AW83" s="78"/>
      <c r="AX83" s="78"/>
      <c r="AY83" s="78"/>
      <c r="AZ83" s="78"/>
    </row>
    <row r="84" spans="1:52" s="100" customFormat="1" ht="15" customHeight="1" x14ac:dyDescent="0.25">
      <c r="A84" s="98">
        <f>D9</f>
        <v>10000950</v>
      </c>
      <c r="B84" s="98">
        <f>D15</f>
        <v>2</v>
      </c>
      <c r="C84" s="101"/>
      <c r="D84" s="224"/>
      <c r="E84" s="225"/>
      <c r="F84" s="226"/>
      <c r="G84" s="101"/>
      <c r="H84" s="105"/>
      <c r="I84" s="120"/>
      <c r="J84" s="105"/>
      <c r="K84" s="122"/>
      <c r="L84" s="84"/>
      <c r="M84" s="84"/>
      <c r="N84" s="84"/>
      <c r="O84" s="84"/>
      <c r="P84" s="84"/>
      <c r="Q84" s="84"/>
      <c r="R84" s="84"/>
      <c r="S84" s="84"/>
      <c r="T84" s="84"/>
      <c r="U84" s="84"/>
      <c r="V84" s="84"/>
      <c r="W84" s="84"/>
      <c r="X84" s="211"/>
      <c r="Y84" s="103"/>
      <c r="Z84" s="103"/>
      <c r="AA84" s="102"/>
      <c r="AB84" s="171"/>
      <c r="AC84" s="141">
        <f t="shared" si="13"/>
        <v>0</v>
      </c>
      <c r="AD84" s="141">
        <f t="shared" si="14"/>
        <v>0</v>
      </c>
      <c r="AE84" s="141">
        <f t="shared" si="15"/>
        <v>0</v>
      </c>
      <c r="AF84" s="141">
        <f t="shared" si="16"/>
        <v>0</v>
      </c>
      <c r="AG84" s="141">
        <f t="shared" si="17"/>
        <v>0</v>
      </c>
      <c r="AH84" s="141">
        <f t="shared" si="18"/>
        <v>0</v>
      </c>
      <c r="AI84" s="141">
        <f t="shared" si="19"/>
        <v>0</v>
      </c>
      <c r="AJ84" s="141">
        <f t="shared" si="20"/>
        <v>0</v>
      </c>
      <c r="AK84" s="142">
        <f t="shared" si="26"/>
        <v>0</v>
      </c>
      <c r="AL84" s="142">
        <f t="shared" si="21"/>
        <v>0</v>
      </c>
      <c r="AM84" s="142">
        <f t="shared" si="22"/>
        <v>0</v>
      </c>
      <c r="AN84" s="142">
        <f t="shared" si="23"/>
        <v>0</v>
      </c>
      <c r="AO84" s="142">
        <f t="shared" si="24"/>
        <v>0</v>
      </c>
      <c r="AP84" s="142">
        <f t="shared" si="25"/>
        <v>0</v>
      </c>
      <c r="AQ84" s="78"/>
      <c r="AR84" s="78"/>
      <c r="AS84" s="78"/>
      <c r="AT84" s="78"/>
      <c r="AU84" s="78"/>
      <c r="AV84" s="78"/>
      <c r="AW84" s="78"/>
      <c r="AX84" s="78"/>
      <c r="AY84" s="78"/>
      <c r="AZ84" s="78"/>
    </row>
    <row r="85" spans="1:52" s="100" customFormat="1" ht="15" customHeight="1" x14ac:dyDescent="0.25">
      <c r="A85" s="98">
        <f>D9</f>
        <v>10000950</v>
      </c>
      <c r="B85" s="98">
        <f>D15</f>
        <v>2</v>
      </c>
      <c r="C85" s="97"/>
      <c r="D85" s="99"/>
      <c r="E85" s="97"/>
      <c r="F85" s="83"/>
      <c r="G85" s="97"/>
      <c r="H85" s="104"/>
      <c r="I85" s="119"/>
      <c r="J85" s="104"/>
      <c r="K85" s="121"/>
      <c r="L85" s="83"/>
      <c r="M85" s="83"/>
      <c r="N85" s="83"/>
      <c r="O85" s="83"/>
      <c r="P85" s="83"/>
      <c r="Q85" s="83"/>
      <c r="R85" s="83"/>
      <c r="S85" s="83"/>
      <c r="T85" s="83"/>
      <c r="U85" s="83"/>
      <c r="V85" s="83"/>
      <c r="W85" s="83"/>
      <c r="X85" s="212"/>
      <c r="Y85" s="228"/>
      <c r="Z85" s="228"/>
      <c r="AA85" s="229"/>
      <c r="AB85" s="171"/>
      <c r="AC85" s="141">
        <f t="shared" ref="AC85:AC148" si="44">COUNTA(C85)</f>
        <v>0</v>
      </c>
      <c r="AD85" s="141">
        <f t="shared" ref="AD85:AD148" si="45">COUNTA(F85)</f>
        <v>0</v>
      </c>
      <c r="AE85" s="141">
        <f t="shared" ref="AE85:AE148" si="46">IF(AC85&lt;&gt;AD85,1,0)</f>
        <v>0</v>
      </c>
      <c r="AF85" s="141">
        <f t="shared" ref="AF85:AF148" si="47">IF(AND(G85="ESF",COUNTA(AA85)=0),1,0)</f>
        <v>0</v>
      </c>
      <c r="AG85" s="141">
        <f t="shared" ref="AG85:AG148" si="48">IF(COUNTA(H85,J85)&gt;=1,1,0)</f>
        <v>0</v>
      </c>
      <c r="AH85" s="141">
        <f t="shared" ref="AH85:AH148" si="49">IF(OR(AC85&lt;&gt;AG85,AD85&lt;&gt;AG85),1,0)</f>
        <v>0</v>
      </c>
      <c r="AI85" s="141">
        <f t="shared" ref="AI85:AI148" si="50">IF(COUNTA(L85:X85)&gt;=1,1,0)</f>
        <v>0</v>
      </c>
      <c r="AJ85" s="141">
        <f t="shared" ref="AJ85:AJ148" si="51">IF(AND(OR(AC85=1,AD85=1,AG85=1),AI85=0),1,0)</f>
        <v>0</v>
      </c>
      <c r="AK85" s="142">
        <f t="shared" ref="AK85:AK148" si="52">IF(COUNTA(Y85:Z85)&gt;=2,1,0)</f>
        <v>0</v>
      </c>
      <c r="AL85" s="142">
        <f t="shared" ref="AL85:AL148" si="53">IF(AND(OR(AC85=1,AD85=1,AG85=1),AK85=0),1,0)</f>
        <v>0</v>
      </c>
      <c r="AM85" s="142">
        <f t="shared" ref="AM85:AM148" si="54">IF(AND(COUNTA(D85)=1,COUNTA(E85)=0),1,0)</f>
        <v>0</v>
      </c>
      <c r="AN85" s="142">
        <f t="shared" ref="AN85:AN148" si="55">IF(AND(COUNTA(H85)=1,COUNTA(I85)=0),1,0)</f>
        <v>0</v>
      </c>
      <c r="AO85" s="142">
        <f t="shared" ref="AO85:AO148" si="56">IF(AND(COUNTA(J85)=1,COUNTA(K85)=0),1,0)</f>
        <v>0</v>
      </c>
      <c r="AP85" s="142">
        <f t="shared" ref="AP85:AP148" si="57">IF(OR(AN85=1,AO85=1),1,0)</f>
        <v>0</v>
      </c>
      <c r="AQ85" s="78"/>
      <c r="AR85" s="78"/>
      <c r="AS85" s="78"/>
      <c r="AT85" s="78"/>
      <c r="AU85" s="78"/>
      <c r="AV85" s="78"/>
      <c r="AW85" s="78"/>
      <c r="AX85" s="78"/>
      <c r="AY85" s="78"/>
      <c r="AZ85" s="78"/>
    </row>
    <row r="86" spans="1:52" s="100" customFormat="1" ht="15" customHeight="1" x14ac:dyDescent="0.25">
      <c r="A86" s="98">
        <f>D9</f>
        <v>10000950</v>
      </c>
      <c r="B86" s="98">
        <f>D15</f>
        <v>2</v>
      </c>
      <c r="C86" s="101"/>
      <c r="D86" s="224"/>
      <c r="E86" s="225"/>
      <c r="F86" s="226"/>
      <c r="G86" s="101"/>
      <c r="H86" s="105"/>
      <c r="I86" s="120"/>
      <c r="J86" s="105"/>
      <c r="K86" s="122"/>
      <c r="L86" s="84"/>
      <c r="M86" s="84"/>
      <c r="N86" s="84"/>
      <c r="O86" s="84"/>
      <c r="P86" s="84"/>
      <c r="Q86" s="84"/>
      <c r="R86" s="84"/>
      <c r="S86" s="84"/>
      <c r="T86" s="84"/>
      <c r="U86" s="84"/>
      <c r="V86" s="84"/>
      <c r="W86" s="84"/>
      <c r="X86" s="211"/>
      <c r="Y86" s="103"/>
      <c r="Z86" s="103"/>
      <c r="AA86" s="102"/>
      <c r="AB86" s="171"/>
      <c r="AC86" s="141">
        <f t="shared" si="44"/>
        <v>0</v>
      </c>
      <c r="AD86" s="141">
        <f t="shared" si="45"/>
        <v>0</v>
      </c>
      <c r="AE86" s="141">
        <f t="shared" si="46"/>
        <v>0</v>
      </c>
      <c r="AF86" s="141">
        <f t="shared" si="47"/>
        <v>0</v>
      </c>
      <c r="AG86" s="141">
        <f t="shared" si="48"/>
        <v>0</v>
      </c>
      <c r="AH86" s="141">
        <f t="shared" si="49"/>
        <v>0</v>
      </c>
      <c r="AI86" s="141">
        <f t="shared" si="50"/>
        <v>0</v>
      </c>
      <c r="AJ86" s="141">
        <f t="shared" si="51"/>
        <v>0</v>
      </c>
      <c r="AK86" s="142">
        <f t="shared" si="52"/>
        <v>0</v>
      </c>
      <c r="AL86" s="142">
        <f t="shared" si="53"/>
        <v>0</v>
      </c>
      <c r="AM86" s="142">
        <f t="shared" si="54"/>
        <v>0</v>
      </c>
      <c r="AN86" s="142">
        <f t="shared" si="55"/>
        <v>0</v>
      </c>
      <c r="AO86" s="142">
        <f t="shared" si="56"/>
        <v>0</v>
      </c>
      <c r="AP86" s="142">
        <f t="shared" si="57"/>
        <v>0</v>
      </c>
      <c r="AQ86" s="78"/>
      <c r="AR86" s="78"/>
      <c r="AS86" s="78"/>
      <c r="AT86" s="78"/>
      <c r="AU86" s="78"/>
      <c r="AV86" s="78"/>
      <c r="AW86" s="78"/>
      <c r="AX86" s="78"/>
      <c r="AY86" s="78"/>
      <c r="AZ86" s="78"/>
    </row>
    <row r="87" spans="1:52" s="100" customFormat="1" ht="15" customHeight="1" x14ac:dyDescent="0.25">
      <c r="A87" s="98">
        <f>D9</f>
        <v>10000950</v>
      </c>
      <c r="B87" s="98">
        <f>D15</f>
        <v>2</v>
      </c>
      <c r="C87" s="97"/>
      <c r="D87" s="99"/>
      <c r="E87" s="97"/>
      <c r="F87" s="83"/>
      <c r="G87" s="97"/>
      <c r="H87" s="104"/>
      <c r="I87" s="119"/>
      <c r="J87" s="104"/>
      <c r="K87" s="121"/>
      <c r="L87" s="83"/>
      <c r="M87" s="83"/>
      <c r="N87" s="83"/>
      <c r="O87" s="83"/>
      <c r="P87" s="83"/>
      <c r="Q87" s="83"/>
      <c r="R87" s="83"/>
      <c r="S87" s="83"/>
      <c r="T87" s="83"/>
      <c r="U87" s="83"/>
      <c r="V87" s="83"/>
      <c r="W87" s="83"/>
      <c r="X87" s="212"/>
      <c r="Y87" s="228"/>
      <c r="Z87" s="228"/>
      <c r="AA87" s="229"/>
      <c r="AB87" s="171"/>
      <c r="AC87" s="141">
        <f t="shared" si="44"/>
        <v>0</v>
      </c>
      <c r="AD87" s="141">
        <f t="shared" si="45"/>
        <v>0</v>
      </c>
      <c r="AE87" s="141">
        <f t="shared" si="46"/>
        <v>0</v>
      </c>
      <c r="AF87" s="141">
        <f t="shared" si="47"/>
        <v>0</v>
      </c>
      <c r="AG87" s="141">
        <f t="shared" si="48"/>
        <v>0</v>
      </c>
      <c r="AH87" s="141">
        <f t="shared" si="49"/>
        <v>0</v>
      </c>
      <c r="AI87" s="141">
        <f t="shared" si="50"/>
        <v>0</v>
      </c>
      <c r="AJ87" s="141">
        <f t="shared" si="51"/>
        <v>0</v>
      </c>
      <c r="AK87" s="142">
        <f t="shared" si="52"/>
        <v>0</v>
      </c>
      <c r="AL87" s="142">
        <f t="shared" si="53"/>
        <v>0</v>
      </c>
      <c r="AM87" s="142">
        <f t="shared" si="54"/>
        <v>0</v>
      </c>
      <c r="AN87" s="142">
        <f t="shared" si="55"/>
        <v>0</v>
      </c>
      <c r="AO87" s="142">
        <f t="shared" si="56"/>
        <v>0</v>
      </c>
      <c r="AP87" s="142">
        <f t="shared" si="57"/>
        <v>0</v>
      </c>
      <c r="AQ87" s="78"/>
      <c r="AR87" s="78"/>
      <c r="AS87" s="78"/>
      <c r="AT87" s="78"/>
      <c r="AU87" s="78"/>
      <c r="AV87" s="78"/>
      <c r="AW87" s="78"/>
      <c r="AX87" s="78"/>
      <c r="AY87" s="78"/>
      <c r="AZ87" s="78"/>
    </row>
    <row r="88" spans="1:52" s="100" customFormat="1" ht="15" customHeight="1" x14ac:dyDescent="0.25">
      <c r="A88" s="98">
        <f>D9</f>
        <v>10000950</v>
      </c>
      <c r="B88" s="98">
        <f>D15</f>
        <v>2</v>
      </c>
      <c r="C88" s="101"/>
      <c r="D88" s="224"/>
      <c r="E88" s="225"/>
      <c r="F88" s="226"/>
      <c r="G88" s="101"/>
      <c r="H88" s="105"/>
      <c r="I88" s="120"/>
      <c r="J88" s="105"/>
      <c r="K88" s="122"/>
      <c r="L88" s="84"/>
      <c r="M88" s="84"/>
      <c r="N88" s="84"/>
      <c r="O88" s="84"/>
      <c r="P88" s="84"/>
      <c r="Q88" s="84"/>
      <c r="R88" s="84"/>
      <c r="S88" s="84"/>
      <c r="T88" s="84"/>
      <c r="U88" s="84"/>
      <c r="V88" s="84"/>
      <c r="W88" s="84"/>
      <c r="X88" s="211"/>
      <c r="Y88" s="103"/>
      <c r="Z88" s="103"/>
      <c r="AA88" s="102"/>
      <c r="AB88" s="171"/>
      <c r="AC88" s="141">
        <f t="shared" si="44"/>
        <v>0</v>
      </c>
      <c r="AD88" s="141">
        <f t="shared" si="45"/>
        <v>0</v>
      </c>
      <c r="AE88" s="141">
        <f t="shared" si="46"/>
        <v>0</v>
      </c>
      <c r="AF88" s="141">
        <f t="shared" si="47"/>
        <v>0</v>
      </c>
      <c r="AG88" s="141">
        <f t="shared" si="48"/>
        <v>0</v>
      </c>
      <c r="AH88" s="141">
        <f t="shared" si="49"/>
        <v>0</v>
      </c>
      <c r="AI88" s="141">
        <f t="shared" si="50"/>
        <v>0</v>
      </c>
      <c r="AJ88" s="141">
        <f t="shared" si="51"/>
        <v>0</v>
      </c>
      <c r="AK88" s="142">
        <f t="shared" si="52"/>
        <v>0</v>
      </c>
      <c r="AL88" s="142">
        <f t="shared" si="53"/>
        <v>0</v>
      </c>
      <c r="AM88" s="142">
        <f t="shared" si="54"/>
        <v>0</v>
      </c>
      <c r="AN88" s="142">
        <f t="shared" si="55"/>
        <v>0</v>
      </c>
      <c r="AO88" s="142">
        <f t="shared" si="56"/>
        <v>0</v>
      </c>
      <c r="AP88" s="142">
        <f t="shared" si="57"/>
        <v>0</v>
      </c>
      <c r="AQ88" s="78"/>
      <c r="AR88" s="78"/>
      <c r="AS88" s="78"/>
      <c r="AT88" s="78"/>
      <c r="AU88" s="78"/>
      <c r="AV88" s="78"/>
      <c r="AW88" s="78"/>
      <c r="AX88" s="78"/>
      <c r="AY88" s="78"/>
      <c r="AZ88" s="78"/>
    </row>
    <row r="89" spans="1:52" s="100" customFormat="1" ht="15" customHeight="1" x14ac:dyDescent="0.25">
      <c r="A89" s="98">
        <f>D9</f>
        <v>10000950</v>
      </c>
      <c r="B89" s="98">
        <f>D15</f>
        <v>2</v>
      </c>
      <c r="C89" s="97"/>
      <c r="D89" s="99"/>
      <c r="E89" s="97"/>
      <c r="F89" s="83"/>
      <c r="G89" s="97"/>
      <c r="H89" s="104"/>
      <c r="I89" s="119"/>
      <c r="J89" s="104"/>
      <c r="K89" s="121"/>
      <c r="L89" s="83"/>
      <c r="M89" s="83"/>
      <c r="N89" s="83"/>
      <c r="O89" s="83"/>
      <c r="P89" s="83"/>
      <c r="Q89" s="83"/>
      <c r="R89" s="83"/>
      <c r="S89" s="83"/>
      <c r="T89" s="83"/>
      <c r="U89" s="83"/>
      <c r="V89" s="83"/>
      <c r="W89" s="83"/>
      <c r="X89" s="212"/>
      <c r="Y89" s="228"/>
      <c r="Z89" s="228"/>
      <c r="AA89" s="229"/>
      <c r="AB89" s="171"/>
      <c r="AC89" s="141">
        <f t="shared" si="44"/>
        <v>0</v>
      </c>
      <c r="AD89" s="141">
        <f t="shared" si="45"/>
        <v>0</v>
      </c>
      <c r="AE89" s="141">
        <f t="shared" si="46"/>
        <v>0</v>
      </c>
      <c r="AF89" s="141">
        <f t="shared" si="47"/>
        <v>0</v>
      </c>
      <c r="AG89" s="141">
        <f t="shared" si="48"/>
        <v>0</v>
      </c>
      <c r="AH89" s="141">
        <f t="shared" si="49"/>
        <v>0</v>
      </c>
      <c r="AI89" s="141">
        <f t="shared" si="50"/>
        <v>0</v>
      </c>
      <c r="AJ89" s="141">
        <f t="shared" si="51"/>
        <v>0</v>
      </c>
      <c r="AK89" s="142">
        <f t="shared" si="52"/>
        <v>0</v>
      </c>
      <c r="AL89" s="142">
        <f t="shared" si="53"/>
        <v>0</v>
      </c>
      <c r="AM89" s="142">
        <f t="shared" si="54"/>
        <v>0</v>
      </c>
      <c r="AN89" s="142">
        <f t="shared" si="55"/>
        <v>0</v>
      </c>
      <c r="AO89" s="142">
        <f t="shared" si="56"/>
        <v>0</v>
      </c>
      <c r="AP89" s="142">
        <f t="shared" si="57"/>
        <v>0</v>
      </c>
      <c r="AQ89" s="78"/>
      <c r="AR89" s="78"/>
      <c r="AS89" s="78"/>
      <c r="AT89" s="78"/>
      <c r="AU89" s="78"/>
      <c r="AV89" s="78"/>
      <c r="AW89" s="78"/>
      <c r="AX89" s="78"/>
      <c r="AY89" s="78"/>
      <c r="AZ89" s="78"/>
    </row>
    <row r="90" spans="1:52" s="100" customFormat="1" ht="15" customHeight="1" x14ac:dyDescent="0.25">
      <c r="A90" s="98">
        <f>D9</f>
        <v>10000950</v>
      </c>
      <c r="B90" s="98">
        <f>D15</f>
        <v>2</v>
      </c>
      <c r="C90" s="101"/>
      <c r="D90" s="224"/>
      <c r="E90" s="225"/>
      <c r="F90" s="226"/>
      <c r="G90" s="101"/>
      <c r="H90" s="105"/>
      <c r="I90" s="120"/>
      <c r="J90" s="105"/>
      <c r="K90" s="122"/>
      <c r="L90" s="84"/>
      <c r="M90" s="84"/>
      <c r="N90" s="84"/>
      <c r="O90" s="84"/>
      <c r="P90" s="84"/>
      <c r="Q90" s="84"/>
      <c r="R90" s="84"/>
      <c r="S90" s="84"/>
      <c r="T90" s="84"/>
      <c r="U90" s="84"/>
      <c r="V90" s="84"/>
      <c r="W90" s="84"/>
      <c r="X90" s="211"/>
      <c r="Y90" s="103"/>
      <c r="Z90" s="103"/>
      <c r="AA90" s="102"/>
      <c r="AB90" s="171"/>
      <c r="AC90" s="141">
        <f t="shared" si="44"/>
        <v>0</v>
      </c>
      <c r="AD90" s="141">
        <f t="shared" si="45"/>
        <v>0</v>
      </c>
      <c r="AE90" s="141">
        <f t="shared" si="46"/>
        <v>0</v>
      </c>
      <c r="AF90" s="141">
        <f t="shared" si="47"/>
        <v>0</v>
      </c>
      <c r="AG90" s="141">
        <f t="shared" si="48"/>
        <v>0</v>
      </c>
      <c r="AH90" s="141">
        <f t="shared" si="49"/>
        <v>0</v>
      </c>
      <c r="AI90" s="141">
        <f t="shared" si="50"/>
        <v>0</v>
      </c>
      <c r="AJ90" s="141">
        <f t="shared" si="51"/>
        <v>0</v>
      </c>
      <c r="AK90" s="142">
        <f t="shared" si="52"/>
        <v>0</v>
      </c>
      <c r="AL90" s="142">
        <f t="shared" si="53"/>
        <v>0</v>
      </c>
      <c r="AM90" s="142">
        <f t="shared" si="54"/>
        <v>0</v>
      </c>
      <c r="AN90" s="142">
        <f t="shared" si="55"/>
        <v>0</v>
      </c>
      <c r="AO90" s="142">
        <f t="shared" si="56"/>
        <v>0</v>
      </c>
      <c r="AP90" s="142">
        <f t="shared" si="57"/>
        <v>0</v>
      </c>
      <c r="AQ90" s="78"/>
      <c r="AR90" s="78"/>
      <c r="AS90" s="78"/>
      <c r="AT90" s="78"/>
      <c r="AU90" s="78"/>
      <c r="AV90" s="78"/>
      <c r="AW90" s="78"/>
      <c r="AX90" s="78"/>
      <c r="AY90" s="78"/>
      <c r="AZ90" s="78"/>
    </row>
    <row r="91" spans="1:52" s="100" customFormat="1" ht="15" customHeight="1" x14ac:dyDescent="0.25">
      <c r="A91" s="98">
        <f>D9</f>
        <v>10000950</v>
      </c>
      <c r="B91" s="98">
        <f>D15</f>
        <v>2</v>
      </c>
      <c r="C91" s="97"/>
      <c r="D91" s="99"/>
      <c r="E91" s="97"/>
      <c r="F91" s="83"/>
      <c r="G91" s="97"/>
      <c r="H91" s="104"/>
      <c r="I91" s="119"/>
      <c r="J91" s="104"/>
      <c r="K91" s="121"/>
      <c r="L91" s="83"/>
      <c r="M91" s="83"/>
      <c r="N91" s="83"/>
      <c r="O91" s="83"/>
      <c r="P91" s="83"/>
      <c r="Q91" s="83"/>
      <c r="R91" s="83"/>
      <c r="S91" s="83"/>
      <c r="T91" s="83"/>
      <c r="U91" s="83"/>
      <c r="V91" s="83"/>
      <c r="W91" s="83"/>
      <c r="X91" s="212"/>
      <c r="Y91" s="228"/>
      <c r="Z91" s="228"/>
      <c r="AA91" s="229"/>
      <c r="AB91" s="171"/>
      <c r="AC91" s="141">
        <f t="shared" si="44"/>
        <v>0</v>
      </c>
      <c r="AD91" s="141">
        <f t="shared" si="45"/>
        <v>0</v>
      </c>
      <c r="AE91" s="141">
        <f t="shared" si="46"/>
        <v>0</v>
      </c>
      <c r="AF91" s="141">
        <f t="shared" si="47"/>
        <v>0</v>
      </c>
      <c r="AG91" s="141">
        <f t="shared" si="48"/>
        <v>0</v>
      </c>
      <c r="AH91" s="141">
        <f t="shared" si="49"/>
        <v>0</v>
      </c>
      <c r="AI91" s="141">
        <f t="shared" si="50"/>
        <v>0</v>
      </c>
      <c r="AJ91" s="141">
        <f t="shared" si="51"/>
        <v>0</v>
      </c>
      <c r="AK91" s="142">
        <f t="shared" si="52"/>
        <v>0</v>
      </c>
      <c r="AL91" s="142">
        <f t="shared" si="53"/>
        <v>0</v>
      </c>
      <c r="AM91" s="142">
        <f t="shared" si="54"/>
        <v>0</v>
      </c>
      <c r="AN91" s="142">
        <f t="shared" si="55"/>
        <v>0</v>
      </c>
      <c r="AO91" s="142">
        <f t="shared" si="56"/>
        <v>0</v>
      </c>
      <c r="AP91" s="142">
        <f t="shared" si="57"/>
        <v>0</v>
      </c>
      <c r="AQ91" s="78"/>
      <c r="AR91" s="78"/>
      <c r="AS91" s="78"/>
      <c r="AT91" s="78"/>
      <c r="AU91" s="78"/>
      <c r="AV91" s="78"/>
      <c r="AW91" s="78"/>
      <c r="AX91" s="78"/>
      <c r="AY91" s="78"/>
      <c r="AZ91" s="78"/>
    </row>
    <row r="92" spans="1:52" s="100" customFormat="1" ht="15" customHeight="1" x14ac:dyDescent="0.25">
      <c r="A92" s="98">
        <f>D9</f>
        <v>10000950</v>
      </c>
      <c r="B92" s="98">
        <f>D15</f>
        <v>2</v>
      </c>
      <c r="C92" s="101"/>
      <c r="D92" s="224"/>
      <c r="E92" s="225"/>
      <c r="F92" s="226"/>
      <c r="G92" s="101"/>
      <c r="H92" s="105"/>
      <c r="I92" s="120"/>
      <c r="J92" s="105"/>
      <c r="K92" s="122"/>
      <c r="L92" s="84"/>
      <c r="M92" s="84"/>
      <c r="N92" s="84"/>
      <c r="O92" s="84"/>
      <c r="P92" s="84"/>
      <c r="Q92" s="84"/>
      <c r="R92" s="84"/>
      <c r="S92" s="84"/>
      <c r="T92" s="84"/>
      <c r="U92" s="84"/>
      <c r="V92" s="84"/>
      <c r="W92" s="84"/>
      <c r="X92" s="211"/>
      <c r="Y92" s="103"/>
      <c r="Z92" s="103"/>
      <c r="AA92" s="102"/>
      <c r="AB92" s="171"/>
      <c r="AC92" s="141">
        <f t="shared" si="44"/>
        <v>0</v>
      </c>
      <c r="AD92" s="141">
        <f t="shared" si="45"/>
        <v>0</v>
      </c>
      <c r="AE92" s="141">
        <f t="shared" si="46"/>
        <v>0</v>
      </c>
      <c r="AF92" s="141">
        <f t="shared" si="47"/>
        <v>0</v>
      </c>
      <c r="AG92" s="141">
        <f t="shared" si="48"/>
        <v>0</v>
      </c>
      <c r="AH92" s="141">
        <f t="shared" si="49"/>
        <v>0</v>
      </c>
      <c r="AI92" s="141">
        <f t="shared" si="50"/>
        <v>0</v>
      </c>
      <c r="AJ92" s="141">
        <f t="shared" si="51"/>
        <v>0</v>
      </c>
      <c r="AK92" s="142">
        <f t="shared" si="52"/>
        <v>0</v>
      </c>
      <c r="AL92" s="142">
        <f t="shared" si="53"/>
        <v>0</v>
      </c>
      <c r="AM92" s="142">
        <f t="shared" si="54"/>
        <v>0</v>
      </c>
      <c r="AN92" s="142">
        <f t="shared" si="55"/>
        <v>0</v>
      </c>
      <c r="AO92" s="142">
        <f t="shared" si="56"/>
        <v>0</v>
      </c>
      <c r="AP92" s="142">
        <f t="shared" si="57"/>
        <v>0</v>
      </c>
      <c r="AQ92" s="78"/>
      <c r="AR92" s="78"/>
      <c r="AS92" s="78"/>
      <c r="AT92" s="78"/>
      <c r="AU92" s="78"/>
      <c r="AV92" s="78"/>
      <c r="AW92" s="78"/>
      <c r="AX92" s="78"/>
      <c r="AY92" s="78"/>
      <c r="AZ92" s="78"/>
    </row>
    <row r="93" spans="1:52" s="100" customFormat="1" ht="15" customHeight="1" x14ac:dyDescent="0.25">
      <c r="A93" s="98">
        <f>D9</f>
        <v>10000950</v>
      </c>
      <c r="B93" s="98">
        <f>D15</f>
        <v>2</v>
      </c>
      <c r="C93" s="97"/>
      <c r="D93" s="99"/>
      <c r="E93" s="97"/>
      <c r="F93" s="83"/>
      <c r="G93" s="97"/>
      <c r="H93" s="104"/>
      <c r="I93" s="119"/>
      <c r="J93" s="104"/>
      <c r="K93" s="121"/>
      <c r="L93" s="83"/>
      <c r="M93" s="83"/>
      <c r="N93" s="83"/>
      <c r="O93" s="83"/>
      <c r="P93" s="83"/>
      <c r="Q93" s="83"/>
      <c r="R93" s="83"/>
      <c r="S93" s="83"/>
      <c r="T93" s="83"/>
      <c r="U93" s="83"/>
      <c r="V93" s="83"/>
      <c r="W93" s="83"/>
      <c r="X93" s="212"/>
      <c r="Y93" s="228"/>
      <c r="Z93" s="228"/>
      <c r="AA93" s="229"/>
      <c r="AB93" s="171"/>
      <c r="AC93" s="141">
        <f t="shared" si="44"/>
        <v>0</v>
      </c>
      <c r="AD93" s="141">
        <f t="shared" si="45"/>
        <v>0</v>
      </c>
      <c r="AE93" s="141">
        <f t="shared" si="46"/>
        <v>0</v>
      </c>
      <c r="AF93" s="141">
        <f t="shared" si="47"/>
        <v>0</v>
      </c>
      <c r="AG93" s="141">
        <f t="shared" si="48"/>
        <v>0</v>
      </c>
      <c r="AH93" s="141">
        <f t="shared" si="49"/>
        <v>0</v>
      </c>
      <c r="AI93" s="141">
        <f t="shared" si="50"/>
        <v>0</v>
      </c>
      <c r="AJ93" s="141">
        <f t="shared" si="51"/>
        <v>0</v>
      </c>
      <c r="AK93" s="142">
        <f t="shared" si="52"/>
        <v>0</v>
      </c>
      <c r="AL93" s="142">
        <f t="shared" si="53"/>
        <v>0</v>
      </c>
      <c r="AM93" s="142">
        <f t="shared" si="54"/>
        <v>0</v>
      </c>
      <c r="AN93" s="142">
        <f t="shared" si="55"/>
        <v>0</v>
      </c>
      <c r="AO93" s="142">
        <f t="shared" si="56"/>
        <v>0</v>
      </c>
      <c r="AP93" s="142">
        <f t="shared" si="57"/>
        <v>0</v>
      </c>
      <c r="AQ93" s="78"/>
      <c r="AR93" s="78"/>
      <c r="AS93" s="78"/>
      <c r="AT93" s="78"/>
      <c r="AU93" s="78"/>
      <c r="AV93" s="78"/>
      <c r="AW93" s="78"/>
      <c r="AX93" s="78"/>
      <c r="AY93" s="78"/>
      <c r="AZ93" s="78"/>
    </row>
    <row r="94" spans="1:52" s="100" customFormat="1" ht="15" customHeight="1" x14ac:dyDescent="0.25">
      <c r="A94" s="98">
        <f>D9</f>
        <v>10000950</v>
      </c>
      <c r="B94" s="98">
        <f>D15</f>
        <v>2</v>
      </c>
      <c r="C94" s="101"/>
      <c r="D94" s="224"/>
      <c r="E94" s="225"/>
      <c r="F94" s="226"/>
      <c r="G94" s="101"/>
      <c r="H94" s="105"/>
      <c r="I94" s="120"/>
      <c r="J94" s="105"/>
      <c r="K94" s="122"/>
      <c r="L94" s="84"/>
      <c r="M94" s="84"/>
      <c r="N94" s="84"/>
      <c r="O94" s="84"/>
      <c r="P94" s="84"/>
      <c r="Q94" s="84"/>
      <c r="R94" s="84"/>
      <c r="S94" s="84"/>
      <c r="T94" s="84"/>
      <c r="U94" s="84"/>
      <c r="V94" s="84"/>
      <c r="W94" s="84"/>
      <c r="X94" s="211"/>
      <c r="Y94" s="103"/>
      <c r="Z94" s="103"/>
      <c r="AA94" s="102"/>
      <c r="AB94" s="171"/>
      <c r="AC94" s="141">
        <f t="shared" si="44"/>
        <v>0</v>
      </c>
      <c r="AD94" s="141">
        <f t="shared" si="45"/>
        <v>0</v>
      </c>
      <c r="AE94" s="141">
        <f t="shared" si="46"/>
        <v>0</v>
      </c>
      <c r="AF94" s="141">
        <f t="shared" si="47"/>
        <v>0</v>
      </c>
      <c r="AG94" s="141">
        <f t="shared" si="48"/>
        <v>0</v>
      </c>
      <c r="AH94" s="141">
        <f t="shared" si="49"/>
        <v>0</v>
      </c>
      <c r="AI94" s="141">
        <f t="shared" si="50"/>
        <v>0</v>
      </c>
      <c r="AJ94" s="141">
        <f t="shared" si="51"/>
        <v>0</v>
      </c>
      <c r="AK94" s="142">
        <f t="shared" si="52"/>
        <v>0</v>
      </c>
      <c r="AL94" s="142">
        <f t="shared" si="53"/>
        <v>0</v>
      </c>
      <c r="AM94" s="142">
        <f t="shared" si="54"/>
        <v>0</v>
      </c>
      <c r="AN94" s="142">
        <f t="shared" si="55"/>
        <v>0</v>
      </c>
      <c r="AO94" s="142">
        <f t="shared" si="56"/>
        <v>0</v>
      </c>
      <c r="AP94" s="142">
        <f t="shared" si="57"/>
        <v>0</v>
      </c>
      <c r="AQ94" s="78"/>
      <c r="AR94" s="78"/>
      <c r="AS94" s="78"/>
      <c r="AT94" s="78"/>
      <c r="AU94" s="78"/>
      <c r="AV94" s="78"/>
      <c r="AW94" s="78"/>
      <c r="AX94" s="78"/>
      <c r="AY94" s="78"/>
      <c r="AZ94" s="78"/>
    </row>
    <row r="95" spans="1:52" s="100" customFormat="1" ht="15" customHeight="1" x14ac:dyDescent="0.25">
      <c r="A95" s="98">
        <f>D9</f>
        <v>10000950</v>
      </c>
      <c r="B95" s="98">
        <f>D15</f>
        <v>2</v>
      </c>
      <c r="C95" s="97"/>
      <c r="D95" s="99"/>
      <c r="E95" s="97"/>
      <c r="F95" s="83"/>
      <c r="G95" s="97"/>
      <c r="H95" s="104"/>
      <c r="I95" s="119"/>
      <c r="J95" s="104"/>
      <c r="K95" s="121"/>
      <c r="L95" s="83"/>
      <c r="M95" s="83"/>
      <c r="N95" s="83"/>
      <c r="O95" s="83"/>
      <c r="P95" s="83"/>
      <c r="Q95" s="83"/>
      <c r="R95" s="83"/>
      <c r="S95" s="83"/>
      <c r="T95" s="83"/>
      <c r="U95" s="83"/>
      <c r="V95" s="83"/>
      <c r="W95" s="83"/>
      <c r="X95" s="212"/>
      <c r="Y95" s="228"/>
      <c r="Z95" s="228"/>
      <c r="AA95" s="229"/>
      <c r="AB95" s="171"/>
      <c r="AC95" s="141">
        <f t="shared" si="44"/>
        <v>0</v>
      </c>
      <c r="AD95" s="141">
        <f t="shared" si="45"/>
        <v>0</v>
      </c>
      <c r="AE95" s="141">
        <f t="shared" si="46"/>
        <v>0</v>
      </c>
      <c r="AF95" s="141">
        <f t="shared" si="47"/>
        <v>0</v>
      </c>
      <c r="AG95" s="141">
        <f t="shared" si="48"/>
        <v>0</v>
      </c>
      <c r="AH95" s="141">
        <f t="shared" si="49"/>
        <v>0</v>
      </c>
      <c r="AI95" s="141">
        <f t="shared" si="50"/>
        <v>0</v>
      </c>
      <c r="AJ95" s="141">
        <f t="shared" si="51"/>
        <v>0</v>
      </c>
      <c r="AK95" s="142">
        <f t="shared" si="52"/>
        <v>0</v>
      </c>
      <c r="AL95" s="142">
        <f t="shared" si="53"/>
        <v>0</v>
      </c>
      <c r="AM95" s="142">
        <f t="shared" si="54"/>
        <v>0</v>
      </c>
      <c r="AN95" s="142">
        <f t="shared" si="55"/>
        <v>0</v>
      </c>
      <c r="AO95" s="142">
        <f t="shared" si="56"/>
        <v>0</v>
      </c>
      <c r="AP95" s="142">
        <f t="shared" si="57"/>
        <v>0</v>
      </c>
      <c r="AQ95" s="78"/>
      <c r="AR95" s="78"/>
      <c r="AS95" s="78"/>
      <c r="AT95" s="78"/>
      <c r="AU95" s="78"/>
      <c r="AV95" s="78"/>
      <c r="AW95" s="78"/>
      <c r="AX95" s="78"/>
      <c r="AY95" s="78"/>
      <c r="AZ95" s="78"/>
    </row>
    <row r="96" spans="1:52" s="100" customFormat="1" ht="15" customHeight="1" x14ac:dyDescent="0.25">
      <c r="A96" s="98">
        <f>D9</f>
        <v>10000950</v>
      </c>
      <c r="B96" s="98">
        <f>D15</f>
        <v>2</v>
      </c>
      <c r="C96" s="101"/>
      <c r="D96" s="224"/>
      <c r="E96" s="225"/>
      <c r="F96" s="226"/>
      <c r="G96" s="101"/>
      <c r="H96" s="105"/>
      <c r="I96" s="120"/>
      <c r="J96" s="105"/>
      <c r="K96" s="122"/>
      <c r="L96" s="84"/>
      <c r="M96" s="84"/>
      <c r="N96" s="84"/>
      <c r="O96" s="84"/>
      <c r="P96" s="84"/>
      <c r="Q96" s="84"/>
      <c r="R96" s="84"/>
      <c r="S96" s="84"/>
      <c r="T96" s="84"/>
      <c r="U96" s="84"/>
      <c r="V96" s="84"/>
      <c r="W96" s="84"/>
      <c r="X96" s="211"/>
      <c r="Y96" s="103"/>
      <c r="Z96" s="103"/>
      <c r="AA96" s="102"/>
      <c r="AB96" s="171"/>
      <c r="AC96" s="141">
        <f t="shared" si="44"/>
        <v>0</v>
      </c>
      <c r="AD96" s="141">
        <f t="shared" si="45"/>
        <v>0</v>
      </c>
      <c r="AE96" s="141">
        <f t="shared" si="46"/>
        <v>0</v>
      </c>
      <c r="AF96" s="141">
        <f t="shared" si="47"/>
        <v>0</v>
      </c>
      <c r="AG96" s="141">
        <f t="shared" si="48"/>
        <v>0</v>
      </c>
      <c r="AH96" s="141">
        <f t="shared" si="49"/>
        <v>0</v>
      </c>
      <c r="AI96" s="141">
        <f t="shared" si="50"/>
        <v>0</v>
      </c>
      <c r="AJ96" s="141">
        <f t="shared" si="51"/>
        <v>0</v>
      </c>
      <c r="AK96" s="142">
        <f t="shared" si="52"/>
        <v>0</v>
      </c>
      <c r="AL96" s="142">
        <f t="shared" si="53"/>
        <v>0</v>
      </c>
      <c r="AM96" s="142">
        <f t="shared" si="54"/>
        <v>0</v>
      </c>
      <c r="AN96" s="142">
        <f t="shared" si="55"/>
        <v>0</v>
      </c>
      <c r="AO96" s="142">
        <f t="shared" si="56"/>
        <v>0</v>
      </c>
      <c r="AP96" s="142">
        <f t="shared" si="57"/>
        <v>0</v>
      </c>
      <c r="AQ96" s="78"/>
      <c r="AR96" s="78"/>
      <c r="AS96" s="78"/>
      <c r="AT96" s="78"/>
      <c r="AU96" s="78"/>
      <c r="AV96" s="78"/>
      <c r="AW96" s="78"/>
      <c r="AX96" s="78"/>
      <c r="AY96" s="78"/>
      <c r="AZ96" s="78"/>
    </row>
    <row r="97" spans="1:52" s="100" customFormat="1" ht="15" customHeight="1" x14ac:dyDescent="0.25">
      <c r="A97" s="98">
        <f>D9</f>
        <v>10000950</v>
      </c>
      <c r="B97" s="98">
        <f>D15</f>
        <v>2</v>
      </c>
      <c r="C97" s="97"/>
      <c r="D97" s="99"/>
      <c r="E97" s="97"/>
      <c r="F97" s="83"/>
      <c r="G97" s="97"/>
      <c r="H97" s="104"/>
      <c r="I97" s="119"/>
      <c r="J97" s="104"/>
      <c r="K97" s="121"/>
      <c r="L97" s="83"/>
      <c r="M97" s="83"/>
      <c r="N97" s="83"/>
      <c r="O97" s="83"/>
      <c r="P97" s="83"/>
      <c r="Q97" s="83"/>
      <c r="R97" s="83"/>
      <c r="S97" s="83"/>
      <c r="T97" s="83"/>
      <c r="U97" s="83"/>
      <c r="V97" s="83"/>
      <c r="W97" s="83"/>
      <c r="X97" s="212"/>
      <c r="Y97" s="228"/>
      <c r="Z97" s="228"/>
      <c r="AA97" s="229"/>
      <c r="AB97" s="171"/>
      <c r="AC97" s="141">
        <f t="shared" si="44"/>
        <v>0</v>
      </c>
      <c r="AD97" s="141">
        <f t="shared" si="45"/>
        <v>0</v>
      </c>
      <c r="AE97" s="141">
        <f t="shared" si="46"/>
        <v>0</v>
      </c>
      <c r="AF97" s="141">
        <f t="shared" si="47"/>
        <v>0</v>
      </c>
      <c r="AG97" s="141">
        <f t="shared" si="48"/>
        <v>0</v>
      </c>
      <c r="AH97" s="141">
        <f t="shared" si="49"/>
        <v>0</v>
      </c>
      <c r="AI97" s="141">
        <f t="shared" si="50"/>
        <v>0</v>
      </c>
      <c r="AJ97" s="141">
        <f t="shared" si="51"/>
        <v>0</v>
      </c>
      <c r="AK97" s="142">
        <f t="shared" si="52"/>
        <v>0</v>
      </c>
      <c r="AL97" s="142">
        <f t="shared" si="53"/>
        <v>0</v>
      </c>
      <c r="AM97" s="142">
        <f t="shared" si="54"/>
        <v>0</v>
      </c>
      <c r="AN97" s="142">
        <f t="shared" si="55"/>
        <v>0</v>
      </c>
      <c r="AO97" s="142">
        <f t="shared" si="56"/>
        <v>0</v>
      </c>
      <c r="AP97" s="142">
        <f t="shared" si="57"/>
        <v>0</v>
      </c>
      <c r="AQ97" s="78"/>
      <c r="AR97" s="78"/>
      <c r="AS97" s="78"/>
      <c r="AT97" s="78"/>
      <c r="AU97" s="78"/>
      <c r="AV97" s="78"/>
      <c r="AW97" s="78"/>
      <c r="AX97" s="78"/>
      <c r="AY97" s="78"/>
      <c r="AZ97" s="78"/>
    </row>
    <row r="98" spans="1:52" s="100" customFormat="1" ht="15" customHeight="1" x14ac:dyDescent="0.25">
      <c r="A98" s="98">
        <f>D9</f>
        <v>10000950</v>
      </c>
      <c r="B98" s="98">
        <f>D15</f>
        <v>2</v>
      </c>
      <c r="C98" s="101"/>
      <c r="D98" s="224"/>
      <c r="E98" s="225"/>
      <c r="F98" s="226"/>
      <c r="G98" s="101"/>
      <c r="H98" s="105"/>
      <c r="I98" s="120"/>
      <c r="J98" s="105"/>
      <c r="K98" s="122"/>
      <c r="L98" s="84"/>
      <c r="M98" s="84"/>
      <c r="N98" s="84"/>
      <c r="O98" s="84"/>
      <c r="P98" s="84"/>
      <c r="Q98" s="84"/>
      <c r="R98" s="84"/>
      <c r="S98" s="84"/>
      <c r="T98" s="84"/>
      <c r="U98" s="84"/>
      <c r="V98" s="84"/>
      <c r="W98" s="84"/>
      <c r="X98" s="211"/>
      <c r="Y98" s="103"/>
      <c r="Z98" s="103"/>
      <c r="AA98" s="102"/>
      <c r="AB98" s="171"/>
      <c r="AC98" s="141">
        <f t="shared" si="44"/>
        <v>0</v>
      </c>
      <c r="AD98" s="141">
        <f t="shared" si="45"/>
        <v>0</v>
      </c>
      <c r="AE98" s="141">
        <f t="shared" si="46"/>
        <v>0</v>
      </c>
      <c r="AF98" s="141">
        <f t="shared" si="47"/>
        <v>0</v>
      </c>
      <c r="AG98" s="141">
        <f t="shared" si="48"/>
        <v>0</v>
      </c>
      <c r="AH98" s="141">
        <f t="shared" si="49"/>
        <v>0</v>
      </c>
      <c r="AI98" s="141">
        <f t="shared" si="50"/>
        <v>0</v>
      </c>
      <c r="AJ98" s="141">
        <f t="shared" si="51"/>
        <v>0</v>
      </c>
      <c r="AK98" s="142">
        <f t="shared" si="52"/>
        <v>0</v>
      </c>
      <c r="AL98" s="142">
        <f t="shared" si="53"/>
        <v>0</v>
      </c>
      <c r="AM98" s="142">
        <f t="shared" si="54"/>
        <v>0</v>
      </c>
      <c r="AN98" s="142">
        <f t="shared" si="55"/>
        <v>0</v>
      </c>
      <c r="AO98" s="142">
        <f t="shared" si="56"/>
        <v>0</v>
      </c>
      <c r="AP98" s="142">
        <f t="shared" si="57"/>
        <v>0</v>
      </c>
      <c r="AQ98" s="78"/>
      <c r="AR98" s="78"/>
      <c r="AS98" s="78"/>
      <c r="AT98" s="78"/>
      <c r="AU98" s="78"/>
      <c r="AV98" s="78"/>
      <c r="AW98" s="78"/>
      <c r="AX98" s="78"/>
      <c r="AY98" s="78"/>
      <c r="AZ98" s="78"/>
    </row>
    <row r="99" spans="1:52" s="100" customFormat="1" ht="15" customHeight="1" x14ac:dyDescent="0.25">
      <c r="A99" s="98">
        <f>D9</f>
        <v>10000950</v>
      </c>
      <c r="B99" s="98">
        <f>D15</f>
        <v>2</v>
      </c>
      <c r="C99" s="97"/>
      <c r="D99" s="99"/>
      <c r="E99" s="97"/>
      <c r="F99" s="83"/>
      <c r="G99" s="97"/>
      <c r="H99" s="104"/>
      <c r="I99" s="119"/>
      <c r="J99" s="104"/>
      <c r="K99" s="121"/>
      <c r="L99" s="83"/>
      <c r="M99" s="83"/>
      <c r="N99" s="83"/>
      <c r="O99" s="83"/>
      <c r="P99" s="83"/>
      <c r="Q99" s="83"/>
      <c r="R99" s="83"/>
      <c r="S99" s="83"/>
      <c r="T99" s="83"/>
      <c r="U99" s="83"/>
      <c r="V99" s="83"/>
      <c r="W99" s="83"/>
      <c r="X99" s="212"/>
      <c r="Y99" s="228"/>
      <c r="Z99" s="228"/>
      <c r="AA99" s="229"/>
      <c r="AB99" s="171"/>
      <c r="AC99" s="141">
        <f t="shared" si="44"/>
        <v>0</v>
      </c>
      <c r="AD99" s="141">
        <f t="shared" si="45"/>
        <v>0</v>
      </c>
      <c r="AE99" s="141">
        <f t="shared" si="46"/>
        <v>0</v>
      </c>
      <c r="AF99" s="141">
        <f t="shared" si="47"/>
        <v>0</v>
      </c>
      <c r="AG99" s="141">
        <f t="shared" si="48"/>
        <v>0</v>
      </c>
      <c r="AH99" s="141">
        <f t="shared" si="49"/>
        <v>0</v>
      </c>
      <c r="AI99" s="141">
        <f t="shared" si="50"/>
        <v>0</v>
      </c>
      <c r="AJ99" s="141">
        <f t="shared" si="51"/>
        <v>0</v>
      </c>
      <c r="AK99" s="142">
        <f t="shared" si="52"/>
        <v>0</v>
      </c>
      <c r="AL99" s="142">
        <f t="shared" si="53"/>
        <v>0</v>
      </c>
      <c r="AM99" s="142">
        <f t="shared" si="54"/>
        <v>0</v>
      </c>
      <c r="AN99" s="142">
        <f t="shared" si="55"/>
        <v>0</v>
      </c>
      <c r="AO99" s="142">
        <f t="shared" si="56"/>
        <v>0</v>
      </c>
      <c r="AP99" s="142">
        <f t="shared" si="57"/>
        <v>0</v>
      </c>
      <c r="AQ99" s="78"/>
      <c r="AR99" s="78"/>
      <c r="AS99" s="78"/>
      <c r="AT99" s="78"/>
      <c r="AU99" s="78"/>
      <c r="AV99" s="78"/>
      <c r="AW99" s="78"/>
      <c r="AX99" s="78"/>
      <c r="AY99" s="78"/>
      <c r="AZ99" s="78"/>
    </row>
    <row r="100" spans="1:52" s="100" customFormat="1" ht="15" customHeight="1" x14ac:dyDescent="0.25">
      <c r="A100" s="98">
        <f>D9</f>
        <v>10000950</v>
      </c>
      <c r="B100" s="98">
        <f>D15</f>
        <v>2</v>
      </c>
      <c r="C100" s="101"/>
      <c r="D100" s="224"/>
      <c r="E100" s="225"/>
      <c r="F100" s="226"/>
      <c r="G100" s="101"/>
      <c r="H100" s="105"/>
      <c r="I100" s="120"/>
      <c r="J100" s="105"/>
      <c r="K100" s="122"/>
      <c r="L100" s="84"/>
      <c r="M100" s="84"/>
      <c r="N100" s="84"/>
      <c r="O100" s="84"/>
      <c r="P100" s="84"/>
      <c r="Q100" s="84"/>
      <c r="R100" s="84"/>
      <c r="S100" s="84"/>
      <c r="T100" s="84"/>
      <c r="U100" s="84"/>
      <c r="V100" s="84"/>
      <c r="W100" s="84"/>
      <c r="X100" s="211"/>
      <c r="Y100" s="103"/>
      <c r="Z100" s="103"/>
      <c r="AA100" s="102"/>
      <c r="AB100" s="171"/>
      <c r="AC100" s="141">
        <f t="shared" si="44"/>
        <v>0</v>
      </c>
      <c r="AD100" s="141">
        <f t="shared" si="45"/>
        <v>0</v>
      </c>
      <c r="AE100" s="141">
        <f t="shared" si="46"/>
        <v>0</v>
      </c>
      <c r="AF100" s="141">
        <f t="shared" si="47"/>
        <v>0</v>
      </c>
      <c r="AG100" s="141">
        <f t="shared" si="48"/>
        <v>0</v>
      </c>
      <c r="AH100" s="141">
        <f t="shared" si="49"/>
        <v>0</v>
      </c>
      <c r="AI100" s="141">
        <f t="shared" si="50"/>
        <v>0</v>
      </c>
      <c r="AJ100" s="141">
        <f t="shared" si="51"/>
        <v>0</v>
      </c>
      <c r="AK100" s="142">
        <f t="shared" si="52"/>
        <v>0</v>
      </c>
      <c r="AL100" s="142">
        <f t="shared" si="53"/>
        <v>0</v>
      </c>
      <c r="AM100" s="142">
        <f t="shared" si="54"/>
        <v>0</v>
      </c>
      <c r="AN100" s="142">
        <f t="shared" si="55"/>
        <v>0</v>
      </c>
      <c r="AO100" s="142">
        <f t="shared" si="56"/>
        <v>0</v>
      </c>
      <c r="AP100" s="142">
        <f t="shared" si="57"/>
        <v>0</v>
      </c>
      <c r="AQ100" s="78"/>
      <c r="AR100" s="78"/>
      <c r="AS100" s="78"/>
      <c r="AT100" s="78"/>
      <c r="AU100" s="78"/>
      <c r="AV100" s="78"/>
      <c r="AW100" s="78"/>
      <c r="AX100" s="78"/>
      <c r="AY100" s="78"/>
      <c r="AZ100" s="78"/>
    </row>
    <row r="101" spans="1:52" s="100" customFormat="1" ht="15" customHeight="1" x14ac:dyDescent="0.25">
      <c r="A101" s="98">
        <f>D9</f>
        <v>10000950</v>
      </c>
      <c r="B101" s="98">
        <f>D15</f>
        <v>2</v>
      </c>
      <c r="C101" s="97"/>
      <c r="D101" s="99"/>
      <c r="E101" s="97"/>
      <c r="F101" s="83"/>
      <c r="G101" s="97"/>
      <c r="H101" s="104"/>
      <c r="I101" s="119"/>
      <c r="J101" s="104"/>
      <c r="K101" s="121"/>
      <c r="L101" s="83"/>
      <c r="M101" s="83"/>
      <c r="N101" s="83"/>
      <c r="O101" s="83"/>
      <c r="P101" s="83"/>
      <c r="Q101" s="83"/>
      <c r="R101" s="83"/>
      <c r="S101" s="83"/>
      <c r="T101" s="83"/>
      <c r="U101" s="83"/>
      <c r="V101" s="83"/>
      <c r="W101" s="83"/>
      <c r="X101" s="212"/>
      <c r="Y101" s="228"/>
      <c r="Z101" s="228"/>
      <c r="AA101" s="229"/>
      <c r="AB101" s="171"/>
      <c r="AC101" s="141">
        <f t="shared" si="44"/>
        <v>0</v>
      </c>
      <c r="AD101" s="141">
        <f t="shared" si="45"/>
        <v>0</v>
      </c>
      <c r="AE101" s="141">
        <f t="shared" si="46"/>
        <v>0</v>
      </c>
      <c r="AF101" s="141">
        <f t="shared" si="47"/>
        <v>0</v>
      </c>
      <c r="AG101" s="141">
        <f t="shared" si="48"/>
        <v>0</v>
      </c>
      <c r="AH101" s="141">
        <f t="shared" si="49"/>
        <v>0</v>
      </c>
      <c r="AI101" s="141">
        <f t="shared" si="50"/>
        <v>0</v>
      </c>
      <c r="AJ101" s="141">
        <f t="shared" si="51"/>
        <v>0</v>
      </c>
      <c r="AK101" s="142">
        <f t="shared" si="52"/>
        <v>0</v>
      </c>
      <c r="AL101" s="142">
        <f t="shared" si="53"/>
        <v>0</v>
      </c>
      <c r="AM101" s="142">
        <f t="shared" si="54"/>
        <v>0</v>
      </c>
      <c r="AN101" s="142">
        <f t="shared" si="55"/>
        <v>0</v>
      </c>
      <c r="AO101" s="142">
        <f t="shared" si="56"/>
        <v>0</v>
      </c>
      <c r="AP101" s="142">
        <f t="shared" si="57"/>
        <v>0</v>
      </c>
      <c r="AQ101" s="78"/>
      <c r="AR101" s="78"/>
      <c r="AS101" s="78"/>
      <c r="AT101" s="78"/>
      <c r="AU101" s="78"/>
      <c r="AV101" s="78"/>
      <c r="AW101" s="78"/>
      <c r="AX101" s="78"/>
      <c r="AY101" s="78"/>
      <c r="AZ101" s="78"/>
    </row>
    <row r="102" spans="1:52" s="100" customFormat="1" ht="15" customHeight="1" x14ac:dyDescent="0.25">
      <c r="A102" s="98">
        <f>D9</f>
        <v>10000950</v>
      </c>
      <c r="B102" s="98">
        <f>D15</f>
        <v>2</v>
      </c>
      <c r="C102" s="101"/>
      <c r="D102" s="224"/>
      <c r="E102" s="225"/>
      <c r="F102" s="226"/>
      <c r="G102" s="101"/>
      <c r="H102" s="105"/>
      <c r="I102" s="120"/>
      <c r="J102" s="105"/>
      <c r="K102" s="122"/>
      <c r="L102" s="84"/>
      <c r="M102" s="84"/>
      <c r="N102" s="84"/>
      <c r="O102" s="84"/>
      <c r="P102" s="84"/>
      <c r="Q102" s="84"/>
      <c r="R102" s="84"/>
      <c r="S102" s="84"/>
      <c r="T102" s="84"/>
      <c r="U102" s="84"/>
      <c r="V102" s="84"/>
      <c r="W102" s="84"/>
      <c r="X102" s="211"/>
      <c r="Y102" s="103"/>
      <c r="Z102" s="103"/>
      <c r="AA102" s="102"/>
      <c r="AB102" s="171"/>
      <c r="AC102" s="141">
        <f t="shared" si="44"/>
        <v>0</v>
      </c>
      <c r="AD102" s="141">
        <f t="shared" si="45"/>
        <v>0</v>
      </c>
      <c r="AE102" s="141">
        <f t="shared" si="46"/>
        <v>0</v>
      </c>
      <c r="AF102" s="141">
        <f t="shared" si="47"/>
        <v>0</v>
      </c>
      <c r="AG102" s="141">
        <f t="shared" si="48"/>
        <v>0</v>
      </c>
      <c r="AH102" s="141">
        <f t="shared" si="49"/>
        <v>0</v>
      </c>
      <c r="AI102" s="141">
        <f t="shared" si="50"/>
        <v>0</v>
      </c>
      <c r="AJ102" s="141">
        <f t="shared" si="51"/>
        <v>0</v>
      </c>
      <c r="AK102" s="142">
        <f t="shared" si="52"/>
        <v>0</v>
      </c>
      <c r="AL102" s="142">
        <f t="shared" si="53"/>
        <v>0</v>
      </c>
      <c r="AM102" s="142">
        <f t="shared" si="54"/>
        <v>0</v>
      </c>
      <c r="AN102" s="142">
        <f t="shared" si="55"/>
        <v>0</v>
      </c>
      <c r="AO102" s="142">
        <f t="shared" si="56"/>
        <v>0</v>
      </c>
      <c r="AP102" s="142">
        <f t="shared" si="57"/>
        <v>0</v>
      </c>
      <c r="AQ102" s="78"/>
      <c r="AR102" s="78"/>
      <c r="AS102" s="78"/>
      <c r="AT102" s="78"/>
      <c r="AU102" s="78"/>
      <c r="AV102" s="78"/>
      <c r="AW102" s="78"/>
      <c r="AX102" s="78"/>
      <c r="AY102" s="78"/>
      <c r="AZ102" s="78"/>
    </row>
    <row r="103" spans="1:52" s="100" customFormat="1" ht="15" customHeight="1" x14ac:dyDescent="0.25">
      <c r="A103" s="98">
        <f>D9</f>
        <v>10000950</v>
      </c>
      <c r="B103" s="98">
        <f>D15</f>
        <v>2</v>
      </c>
      <c r="C103" s="97"/>
      <c r="D103" s="99"/>
      <c r="E103" s="97"/>
      <c r="F103" s="83"/>
      <c r="G103" s="97"/>
      <c r="H103" s="104"/>
      <c r="I103" s="119"/>
      <c r="J103" s="104"/>
      <c r="K103" s="121"/>
      <c r="L103" s="83"/>
      <c r="M103" s="83"/>
      <c r="N103" s="83"/>
      <c r="O103" s="83"/>
      <c r="P103" s="83"/>
      <c r="Q103" s="83"/>
      <c r="R103" s="83"/>
      <c r="S103" s="83"/>
      <c r="T103" s="83"/>
      <c r="U103" s="83"/>
      <c r="V103" s="83"/>
      <c r="W103" s="83"/>
      <c r="X103" s="212"/>
      <c r="Y103" s="228"/>
      <c r="Z103" s="228"/>
      <c r="AA103" s="229"/>
      <c r="AB103" s="171"/>
      <c r="AC103" s="141">
        <f t="shared" si="44"/>
        <v>0</v>
      </c>
      <c r="AD103" s="141">
        <f t="shared" si="45"/>
        <v>0</v>
      </c>
      <c r="AE103" s="141">
        <f t="shared" si="46"/>
        <v>0</v>
      </c>
      <c r="AF103" s="141">
        <f t="shared" si="47"/>
        <v>0</v>
      </c>
      <c r="AG103" s="141">
        <f t="shared" si="48"/>
        <v>0</v>
      </c>
      <c r="AH103" s="141">
        <f t="shared" si="49"/>
        <v>0</v>
      </c>
      <c r="AI103" s="141">
        <f t="shared" si="50"/>
        <v>0</v>
      </c>
      <c r="AJ103" s="141">
        <f t="shared" si="51"/>
        <v>0</v>
      </c>
      <c r="AK103" s="142">
        <f t="shared" si="52"/>
        <v>0</v>
      </c>
      <c r="AL103" s="142">
        <f t="shared" si="53"/>
        <v>0</v>
      </c>
      <c r="AM103" s="142">
        <f t="shared" si="54"/>
        <v>0</v>
      </c>
      <c r="AN103" s="142">
        <f t="shared" si="55"/>
        <v>0</v>
      </c>
      <c r="AO103" s="142">
        <f t="shared" si="56"/>
        <v>0</v>
      </c>
      <c r="AP103" s="142">
        <f t="shared" si="57"/>
        <v>0</v>
      </c>
      <c r="AQ103" s="78"/>
      <c r="AR103" s="78"/>
      <c r="AS103" s="78"/>
      <c r="AT103" s="78"/>
      <c r="AU103" s="78"/>
      <c r="AV103" s="78"/>
      <c r="AW103" s="78"/>
      <c r="AX103" s="78"/>
      <c r="AY103" s="78"/>
      <c r="AZ103" s="78"/>
    </row>
    <row r="104" spans="1:52" s="100" customFormat="1" ht="15" customHeight="1" x14ac:dyDescent="0.25">
      <c r="A104" s="98">
        <f>D9</f>
        <v>10000950</v>
      </c>
      <c r="B104" s="98">
        <f>D15</f>
        <v>2</v>
      </c>
      <c r="C104" s="101"/>
      <c r="D104" s="224"/>
      <c r="E104" s="225"/>
      <c r="F104" s="226"/>
      <c r="G104" s="101"/>
      <c r="H104" s="105"/>
      <c r="I104" s="120"/>
      <c r="J104" s="105"/>
      <c r="K104" s="122"/>
      <c r="L104" s="84"/>
      <c r="M104" s="84"/>
      <c r="N104" s="84"/>
      <c r="O104" s="84"/>
      <c r="P104" s="84"/>
      <c r="Q104" s="84"/>
      <c r="R104" s="84"/>
      <c r="S104" s="84"/>
      <c r="T104" s="84"/>
      <c r="U104" s="84"/>
      <c r="V104" s="84"/>
      <c r="W104" s="84"/>
      <c r="X104" s="211"/>
      <c r="Y104" s="103"/>
      <c r="Z104" s="103"/>
      <c r="AA104" s="102"/>
      <c r="AB104" s="171"/>
      <c r="AC104" s="141">
        <f t="shared" si="44"/>
        <v>0</v>
      </c>
      <c r="AD104" s="141">
        <f t="shared" si="45"/>
        <v>0</v>
      </c>
      <c r="AE104" s="141">
        <f t="shared" si="46"/>
        <v>0</v>
      </c>
      <c r="AF104" s="141">
        <f t="shared" si="47"/>
        <v>0</v>
      </c>
      <c r="AG104" s="141">
        <f t="shared" si="48"/>
        <v>0</v>
      </c>
      <c r="AH104" s="141">
        <f t="shared" si="49"/>
        <v>0</v>
      </c>
      <c r="AI104" s="141">
        <f t="shared" si="50"/>
        <v>0</v>
      </c>
      <c r="AJ104" s="141">
        <f t="shared" si="51"/>
        <v>0</v>
      </c>
      <c r="AK104" s="142">
        <f t="shared" si="52"/>
        <v>0</v>
      </c>
      <c r="AL104" s="142">
        <f t="shared" si="53"/>
        <v>0</v>
      </c>
      <c r="AM104" s="142">
        <f t="shared" si="54"/>
        <v>0</v>
      </c>
      <c r="AN104" s="142">
        <f t="shared" si="55"/>
        <v>0</v>
      </c>
      <c r="AO104" s="142">
        <f t="shared" si="56"/>
        <v>0</v>
      </c>
      <c r="AP104" s="142">
        <f t="shared" si="57"/>
        <v>0</v>
      </c>
      <c r="AQ104" s="78"/>
      <c r="AR104" s="78"/>
      <c r="AS104" s="78"/>
      <c r="AT104" s="78"/>
      <c r="AU104" s="78"/>
      <c r="AV104" s="78"/>
      <c r="AW104" s="78"/>
      <c r="AX104" s="78"/>
      <c r="AY104" s="78"/>
      <c r="AZ104" s="78"/>
    </row>
    <row r="105" spans="1:52" s="100" customFormat="1" ht="15" customHeight="1" x14ac:dyDescent="0.25">
      <c r="A105" s="98">
        <f>D9</f>
        <v>10000950</v>
      </c>
      <c r="B105" s="98">
        <f>D15</f>
        <v>2</v>
      </c>
      <c r="C105" s="97"/>
      <c r="D105" s="99"/>
      <c r="E105" s="97"/>
      <c r="F105" s="83"/>
      <c r="G105" s="97"/>
      <c r="H105" s="104"/>
      <c r="I105" s="119"/>
      <c r="J105" s="104"/>
      <c r="K105" s="121"/>
      <c r="L105" s="83"/>
      <c r="M105" s="83"/>
      <c r="N105" s="83"/>
      <c r="O105" s="83"/>
      <c r="P105" s="83"/>
      <c r="Q105" s="83"/>
      <c r="R105" s="83"/>
      <c r="S105" s="83"/>
      <c r="T105" s="83"/>
      <c r="U105" s="83"/>
      <c r="V105" s="83"/>
      <c r="W105" s="83"/>
      <c r="X105" s="212"/>
      <c r="Y105" s="228"/>
      <c r="Z105" s="228"/>
      <c r="AA105" s="229"/>
      <c r="AB105" s="171"/>
      <c r="AC105" s="141">
        <f t="shared" si="44"/>
        <v>0</v>
      </c>
      <c r="AD105" s="141">
        <f t="shared" si="45"/>
        <v>0</v>
      </c>
      <c r="AE105" s="141">
        <f t="shared" si="46"/>
        <v>0</v>
      </c>
      <c r="AF105" s="141">
        <f t="shared" si="47"/>
        <v>0</v>
      </c>
      <c r="AG105" s="141">
        <f t="shared" si="48"/>
        <v>0</v>
      </c>
      <c r="AH105" s="141">
        <f t="shared" si="49"/>
        <v>0</v>
      </c>
      <c r="AI105" s="141">
        <f t="shared" si="50"/>
        <v>0</v>
      </c>
      <c r="AJ105" s="141">
        <f t="shared" si="51"/>
        <v>0</v>
      </c>
      <c r="AK105" s="142">
        <f t="shared" si="52"/>
        <v>0</v>
      </c>
      <c r="AL105" s="142">
        <f t="shared" si="53"/>
        <v>0</v>
      </c>
      <c r="AM105" s="142">
        <f t="shared" si="54"/>
        <v>0</v>
      </c>
      <c r="AN105" s="142">
        <f t="shared" si="55"/>
        <v>0</v>
      </c>
      <c r="AO105" s="142">
        <f t="shared" si="56"/>
        <v>0</v>
      </c>
      <c r="AP105" s="142">
        <f t="shared" si="57"/>
        <v>0</v>
      </c>
      <c r="AQ105" s="78"/>
      <c r="AR105" s="78"/>
      <c r="AS105" s="78"/>
      <c r="AT105" s="78"/>
      <c r="AU105" s="78"/>
      <c r="AV105" s="78"/>
      <c r="AW105" s="78"/>
      <c r="AX105" s="78"/>
      <c r="AY105" s="78"/>
      <c r="AZ105" s="78"/>
    </row>
    <row r="106" spans="1:52" s="100" customFormat="1" ht="15" customHeight="1" x14ac:dyDescent="0.25">
      <c r="A106" s="98">
        <f>D9</f>
        <v>10000950</v>
      </c>
      <c r="B106" s="98">
        <f>D15</f>
        <v>2</v>
      </c>
      <c r="C106" s="101"/>
      <c r="D106" s="224"/>
      <c r="E106" s="225"/>
      <c r="F106" s="226"/>
      <c r="G106" s="101"/>
      <c r="H106" s="105"/>
      <c r="I106" s="120"/>
      <c r="J106" s="105"/>
      <c r="K106" s="122"/>
      <c r="L106" s="84"/>
      <c r="M106" s="84"/>
      <c r="N106" s="84"/>
      <c r="O106" s="84"/>
      <c r="P106" s="84"/>
      <c r="Q106" s="84"/>
      <c r="R106" s="84"/>
      <c r="S106" s="84"/>
      <c r="T106" s="84"/>
      <c r="U106" s="84"/>
      <c r="V106" s="84"/>
      <c r="W106" s="84"/>
      <c r="X106" s="211"/>
      <c r="Y106" s="103"/>
      <c r="Z106" s="103"/>
      <c r="AA106" s="102"/>
      <c r="AB106" s="171"/>
      <c r="AC106" s="141">
        <f t="shared" si="44"/>
        <v>0</v>
      </c>
      <c r="AD106" s="141">
        <f t="shared" si="45"/>
        <v>0</v>
      </c>
      <c r="AE106" s="141">
        <f t="shared" si="46"/>
        <v>0</v>
      </c>
      <c r="AF106" s="141">
        <f t="shared" si="47"/>
        <v>0</v>
      </c>
      <c r="AG106" s="141">
        <f t="shared" si="48"/>
        <v>0</v>
      </c>
      <c r="AH106" s="141">
        <f t="shared" si="49"/>
        <v>0</v>
      </c>
      <c r="AI106" s="141">
        <f t="shared" si="50"/>
        <v>0</v>
      </c>
      <c r="AJ106" s="141">
        <f t="shared" si="51"/>
        <v>0</v>
      </c>
      <c r="AK106" s="142">
        <f t="shared" si="52"/>
        <v>0</v>
      </c>
      <c r="AL106" s="142">
        <f t="shared" si="53"/>
        <v>0</v>
      </c>
      <c r="AM106" s="142">
        <f t="shared" si="54"/>
        <v>0</v>
      </c>
      <c r="AN106" s="142">
        <f t="shared" si="55"/>
        <v>0</v>
      </c>
      <c r="AO106" s="142">
        <f t="shared" si="56"/>
        <v>0</v>
      </c>
      <c r="AP106" s="142">
        <f t="shared" si="57"/>
        <v>0</v>
      </c>
      <c r="AQ106" s="78"/>
      <c r="AR106" s="78"/>
      <c r="AS106" s="78"/>
      <c r="AT106" s="78"/>
      <c r="AU106" s="78"/>
      <c r="AV106" s="78"/>
      <c r="AW106" s="78"/>
      <c r="AX106" s="78"/>
      <c r="AY106" s="78"/>
      <c r="AZ106" s="78"/>
    </row>
    <row r="107" spans="1:52" s="100" customFormat="1" ht="15" customHeight="1" x14ac:dyDescent="0.25">
      <c r="A107" s="98">
        <f>D9</f>
        <v>10000950</v>
      </c>
      <c r="B107" s="98">
        <f>D15</f>
        <v>2</v>
      </c>
      <c r="C107" s="97"/>
      <c r="D107" s="99"/>
      <c r="E107" s="97"/>
      <c r="F107" s="83"/>
      <c r="G107" s="97"/>
      <c r="H107" s="104"/>
      <c r="I107" s="119"/>
      <c r="J107" s="104"/>
      <c r="K107" s="121"/>
      <c r="L107" s="83"/>
      <c r="M107" s="83"/>
      <c r="N107" s="83"/>
      <c r="O107" s="83"/>
      <c r="P107" s="83"/>
      <c r="Q107" s="83"/>
      <c r="R107" s="83"/>
      <c r="S107" s="83"/>
      <c r="T107" s="83"/>
      <c r="U107" s="83"/>
      <c r="V107" s="83"/>
      <c r="W107" s="83"/>
      <c r="X107" s="212"/>
      <c r="Y107" s="228"/>
      <c r="Z107" s="228"/>
      <c r="AA107" s="229"/>
      <c r="AB107" s="171"/>
      <c r="AC107" s="141">
        <f t="shared" si="44"/>
        <v>0</v>
      </c>
      <c r="AD107" s="141">
        <f t="shared" si="45"/>
        <v>0</v>
      </c>
      <c r="AE107" s="141">
        <f t="shared" si="46"/>
        <v>0</v>
      </c>
      <c r="AF107" s="141">
        <f t="shared" si="47"/>
        <v>0</v>
      </c>
      <c r="AG107" s="141">
        <f t="shared" si="48"/>
        <v>0</v>
      </c>
      <c r="AH107" s="141">
        <f t="shared" si="49"/>
        <v>0</v>
      </c>
      <c r="AI107" s="141">
        <f t="shared" si="50"/>
        <v>0</v>
      </c>
      <c r="AJ107" s="141">
        <f t="shared" si="51"/>
        <v>0</v>
      </c>
      <c r="AK107" s="142">
        <f t="shared" si="52"/>
        <v>0</v>
      </c>
      <c r="AL107" s="142">
        <f t="shared" si="53"/>
        <v>0</v>
      </c>
      <c r="AM107" s="142">
        <f t="shared" si="54"/>
        <v>0</v>
      </c>
      <c r="AN107" s="142">
        <f t="shared" si="55"/>
        <v>0</v>
      </c>
      <c r="AO107" s="142">
        <f t="shared" si="56"/>
        <v>0</v>
      </c>
      <c r="AP107" s="142">
        <f t="shared" si="57"/>
        <v>0</v>
      </c>
      <c r="AQ107" s="78"/>
      <c r="AR107" s="78"/>
      <c r="AS107" s="78"/>
      <c r="AT107" s="78"/>
      <c r="AU107" s="78"/>
      <c r="AV107" s="78"/>
      <c r="AW107" s="78"/>
      <c r="AX107" s="78"/>
      <c r="AY107" s="78"/>
      <c r="AZ107" s="78"/>
    </row>
    <row r="108" spans="1:52" s="100" customFormat="1" ht="15" customHeight="1" x14ac:dyDescent="0.25">
      <c r="A108" s="98">
        <f>D9</f>
        <v>10000950</v>
      </c>
      <c r="B108" s="98">
        <f>D15</f>
        <v>2</v>
      </c>
      <c r="C108" s="101"/>
      <c r="D108" s="224"/>
      <c r="E108" s="225"/>
      <c r="F108" s="226"/>
      <c r="G108" s="101"/>
      <c r="H108" s="105"/>
      <c r="I108" s="120"/>
      <c r="J108" s="105"/>
      <c r="K108" s="122"/>
      <c r="L108" s="84"/>
      <c r="M108" s="84"/>
      <c r="N108" s="84"/>
      <c r="O108" s="84"/>
      <c r="P108" s="84"/>
      <c r="Q108" s="84"/>
      <c r="R108" s="84"/>
      <c r="S108" s="84"/>
      <c r="T108" s="84"/>
      <c r="U108" s="84"/>
      <c r="V108" s="84"/>
      <c r="W108" s="84"/>
      <c r="X108" s="211"/>
      <c r="Y108" s="103"/>
      <c r="Z108" s="103"/>
      <c r="AA108" s="102"/>
      <c r="AB108" s="171"/>
      <c r="AC108" s="141">
        <f t="shared" si="44"/>
        <v>0</v>
      </c>
      <c r="AD108" s="141">
        <f t="shared" si="45"/>
        <v>0</v>
      </c>
      <c r="AE108" s="141">
        <f t="shared" si="46"/>
        <v>0</v>
      </c>
      <c r="AF108" s="141">
        <f t="shared" si="47"/>
        <v>0</v>
      </c>
      <c r="AG108" s="141">
        <f t="shared" si="48"/>
        <v>0</v>
      </c>
      <c r="AH108" s="141">
        <f t="shared" si="49"/>
        <v>0</v>
      </c>
      <c r="AI108" s="141">
        <f t="shared" si="50"/>
        <v>0</v>
      </c>
      <c r="AJ108" s="141">
        <f t="shared" si="51"/>
        <v>0</v>
      </c>
      <c r="AK108" s="142">
        <f t="shared" si="52"/>
        <v>0</v>
      </c>
      <c r="AL108" s="142">
        <f t="shared" si="53"/>
        <v>0</v>
      </c>
      <c r="AM108" s="142">
        <f t="shared" si="54"/>
        <v>0</v>
      </c>
      <c r="AN108" s="142">
        <f t="shared" si="55"/>
        <v>0</v>
      </c>
      <c r="AO108" s="142">
        <f t="shared" si="56"/>
        <v>0</v>
      </c>
      <c r="AP108" s="142">
        <f t="shared" si="57"/>
        <v>0</v>
      </c>
      <c r="AQ108" s="78"/>
      <c r="AR108" s="78"/>
      <c r="AS108" s="78"/>
      <c r="AT108" s="78"/>
      <c r="AU108" s="78"/>
      <c r="AV108" s="78"/>
      <c r="AW108" s="78"/>
      <c r="AX108" s="78"/>
      <c r="AY108" s="78"/>
      <c r="AZ108" s="78"/>
    </row>
    <row r="109" spans="1:52" s="100" customFormat="1" ht="15" customHeight="1" x14ac:dyDescent="0.25">
      <c r="A109" s="98">
        <f>D9</f>
        <v>10000950</v>
      </c>
      <c r="B109" s="98">
        <f>D15</f>
        <v>2</v>
      </c>
      <c r="C109" s="97"/>
      <c r="D109" s="99"/>
      <c r="E109" s="97"/>
      <c r="F109" s="83"/>
      <c r="G109" s="97"/>
      <c r="H109" s="104"/>
      <c r="I109" s="119"/>
      <c r="J109" s="104"/>
      <c r="K109" s="121"/>
      <c r="L109" s="83"/>
      <c r="M109" s="83"/>
      <c r="N109" s="83"/>
      <c r="O109" s="83"/>
      <c r="P109" s="83"/>
      <c r="Q109" s="83"/>
      <c r="R109" s="83"/>
      <c r="S109" s="83"/>
      <c r="T109" s="83"/>
      <c r="U109" s="83"/>
      <c r="V109" s="83"/>
      <c r="W109" s="83"/>
      <c r="X109" s="212"/>
      <c r="Y109" s="228"/>
      <c r="Z109" s="228"/>
      <c r="AA109" s="229"/>
      <c r="AB109" s="171"/>
      <c r="AC109" s="141">
        <f t="shared" si="44"/>
        <v>0</v>
      </c>
      <c r="AD109" s="141">
        <f t="shared" si="45"/>
        <v>0</v>
      </c>
      <c r="AE109" s="141">
        <f t="shared" si="46"/>
        <v>0</v>
      </c>
      <c r="AF109" s="141">
        <f t="shared" si="47"/>
        <v>0</v>
      </c>
      <c r="AG109" s="141">
        <f t="shared" si="48"/>
        <v>0</v>
      </c>
      <c r="AH109" s="141">
        <f t="shared" si="49"/>
        <v>0</v>
      </c>
      <c r="AI109" s="141">
        <f t="shared" si="50"/>
        <v>0</v>
      </c>
      <c r="AJ109" s="141">
        <f t="shared" si="51"/>
        <v>0</v>
      </c>
      <c r="AK109" s="142">
        <f t="shared" si="52"/>
        <v>0</v>
      </c>
      <c r="AL109" s="142">
        <f t="shared" si="53"/>
        <v>0</v>
      </c>
      <c r="AM109" s="142">
        <f t="shared" si="54"/>
        <v>0</v>
      </c>
      <c r="AN109" s="142">
        <f t="shared" si="55"/>
        <v>0</v>
      </c>
      <c r="AO109" s="142">
        <f t="shared" si="56"/>
        <v>0</v>
      </c>
      <c r="AP109" s="142">
        <f t="shared" si="57"/>
        <v>0</v>
      </c>
      <c r="AQ109" s="78"/>
      <c r="AR109" s="78"/>
      <c r="AS109" s="78"/>
      <c r="AT109" s="78"/>
      <c r="AU109" s="78"/>
      <c r="AV109" s="78"/>
      <c r="AW109" s="78"/>
      <c r="AX109" s="78"/>
      <c r="AY109" s="78"/>
      <c r="AZ109" s="78"/>
    </row>
    <row r="110" spans="1:52" s="100" customFormat="1" ht="15" customHeight="1" x14ac:dyDescent="0.25">
      <c r="A110" s="98">
        <f>D9</f>
        <v>10000950</v>
      </c>
      <c r="B110" s="98">
        <f>D15</f>
        <v>2</v>
      </c>
      <c r="C110" s="101"/>
      <c r="D110" s="224"/>
      <c r="E110" s="225"/>
      <c r="F110" s="226"/>
      <c r="G110" s="101"/>
      <c r="H110" s="105"/>
      <c r="I110" s="120"/>
      <c r="J110" s="105"/>
      <c r="K110" s="122"/>
      <c r="L110" s="84"/>
      <c r="M110" s="84"/>
      <c r="N110" s="84"/>
      <c r="O110" s="84"/>
      <c r="P110" s="84"/>
      <c r="Q110" s="84"/>
      <c r="R110" s="84"/>
      <c r="S110" s="84"/>
      <c r="T110" s="84"/>
      <c r="U110" s="84"/>
      <c r="V110" s="84"/>
      <c r="W110" s="84"/>
      <c r="X110" s="211"/>
      <c r="Y110" s="103"/>
      <c r="Z110" s="103"/>
      <c r="AA110" s="102"/>
      <c r="AB110" s="171"/>
      <c r="AC110" s="141">
        <f t="shared" si="44"/>
        <v>0</v>
      </c>
      <c r="AD110" s="141">
        <f t="shared" si="45"/>
        <v>0</v>
      </c>
      <c r="AE110" s="141">
        <f t="shared" si="46"/>
        <v>0</v>
      </c>
      <c r="AF110" s="141">
        <f t="shared" si="47"/>
        <v>0</v>
      </c>
      <c r="AG110" s="141">
        <f t="shared" si="48"/>
        <v>0</v>
      </c>
      <c r="AH110" s="141">
        <f t="shared" si="49"/>
        <v>0</v>
      </c>
      <c r="AI110" s="141">
        <f t="shared" si="50"/>
        <v>0</v>
      </c>
      <c r="AJ110" s="141">
        <f t="shared" si="51"/>
        <v>0</v>
      </c>
      <c r="AK110" s="142">
        <f t="shared" si="52"/>
        <v>0</v>
      </c>
      <c r="AL110" s="142">
        <f t="shared" si="53"/>
        <v>0</v>
      </c>
      <c r="AM110" s="142">
        <f t="shared" si="54"/>
        <v>0</v>
      </c>
      <c r="AN110" s="142">
        <f t="shared" si="55"/>
        <v>0</v>
      </c>
      <c r="AO110" s="142">
        <f t="shared" si="56"/>
        <v>0</v>
      </c>
      <c r="AP110" s="142">
        <f t="shared" si="57"/>
        <v>0</v>
      </c>
      <c r="AQ110" s="78"/>
      <c r="AR110" s="78"/>
      <c r="AS110" s="78"/>
      <c r="AT110" s="78"/>
      <c r="AU110" s="78"/>
      <c r="AV110" s="78"/>
      <c r="AW110" s="78"/>
      <c r="AX110" s="78"/>
      <c r="AY110" s="78"/>
      <c r="AZ110" s="78"/>
    </row>
    <row r="111" spans="1:52" s="100" customFormat="1" ht="15" customHeight="1" x14ac:dyDescent="0.25">
      <c r="A111" s="98">
        <f>D9</f>
        <v>10000950</v>
      </c>
      <c r="B111" s="98">
        <f>D15</f>
        <v>2</v>
      </c>
      <c r="C111" s="97"/>
      <c r="D111" s="99"/>
      <c r="E111" s="97"/>
      <c r="F111" s="83"/>
      <c r="G111" s="97"/>
      <c r="H111" s="104"/>
      <c r="I111" s="119"/>
      <c r="J111" s="104"/>
      <c r="K111" s="121"/>
      <c r="L111" s="83"/>
      <c r="M111" s="83"/>
      <c r="N111" s="83"/>
      <c r="O111" s="83"/>
      <c r="P111" s="83"/>
      <c r="Q111" s="83"/>
      <c r="R111" s="83"/>
      <c r="S111" s="83"/>
      <c r="T111" s="83"/>
      <c r="U111" s="83"/>
      <c r="V111" s="83"/>
      <c r="W111" s="83"/>
      <c r="X111" s="212"/>
      <c r="Y111" s="228"/>
      <c r="Z111" s="228"/>
      <c r="AA111" s="229"/>
      <c r="AB111" s="171"/>
      <c r="AC111" s="141">
        <f t="shared" si="44"/>
        <v>0</v>
      </c>
      <c r="AD111" s="141">
        <f t="shared" si="45"/>
        <v>0</v>
      </c>
      <c r="AE111" s="141">
        <f t="shared" si="46"/>
        <v>0</v>
      </c>
      <c r="AF111" s="141">
        <f t="shared" si="47"/>
        <v>0</v>
      </c>
      <c r="AG111" s="141">
        <f t="shared" si="48"/>
        <v>0</v>
      </c>
      <c r="AH111" s="141">
        <f t="shared" si="49"/>
        <v>0</v>
      </c>
      <c r="AI111" s="141">
        <f t="shared" si="50"/>
        <v>0</v>
      </c>
      <c r="AJ111" s="141">
        <f t="shared" si="51"/>
        <v>0</v>
      </c>
      <c r="AK111" s="142">
        <f t="shared" si="52"/>
        <v>0</v>
      </c>
      <c r="AL111" s="142">
        <f t="shared" si="53"/>
        <v>0</v>
      </c>
      <c r="AM111" s="142">
        <f t="shared" si="54"/>
        <v>0</v>
      </c>
      <c r="AN111" s="142">
        <f t="shared" si="55"/>
        <v>0</v>
      </c>
      <c r="AO111" s="142">
        <f t="shared" si="56"/>
        <v>0</v>
      </c>
      <c r="AP111" s="142">
        <f t="shared" si="57"/>
        <v>0</v>
      </c>
      <c r="AQ111" s="78"/>
      <c r="AR111" s="78"/>
      <c r="AS111" s="78"/>
      <c r="AT111" s="78"/>
      <c r="AU111" s="78"/>
      <c r="AV111" s="78"/>
      <c r="AW111" s="78"/>
      <c r="AX111" s="78"/>
      <c r="AY111" s="78"/>
      <c r="AZ111" s="78"/>
    </row>
    <row r="112" spans="1:52" s="100" customFormat="1" ht="15" customHeight="1" x14ac:dyDescent="0.25">
      <c r="A112" s="98">
        <f>D9</f>
        <v>10000950</v>
      </c>
      <c r="B112" s="98">
        <f>D15</f>
        <v>2</v>
      </c>
      <c r="C112" s="101"/>
      <c r="D112" s="224"/>
      <c r="E112" s="225"/>
      <c r="F112" s="226"/>
      <c r="G112" s="101"/>
      <c r="H112" s="105"/>
      <c r="I112" s="120"/>
      <c r="J112" s="105"/>
      <c r="K112" s="122"/>
      <c r="L112" s="84"/>
      <c r="M112" s="84"/>
      <c r="N112" s="84"/>
      <c r="O112" s="84"/>
      <c r="P112" s="84"/>
      <c r="Q112" s="84"/>
      <c r="R112" s="84"/>
      <c r="S112" s="84"/>
      <c r="T112" s="84"/>
      <c r="U112" s="84"/>
      <c r="V112" s="84"/>
      <c r="W112" s="84"/>
      <c r="X112" s="211"/>
      <c r="Y112" s="103"/>
      <c r="Z112" s="103"/>
      <c r="AA112" s="102"/>
      <c r="AB112" s="171"/>
      <c r="AC112" s="141">
        <f t="shared" si="44"/>
        <v>0</v>
      </c>
      <c r="AD112" s="141">
        <f t="shared" si="45"/>
        <v>0</v>
      </c>
      <c r="AE112" s="141">
        <f t="shared" si="46"/>
        <v>0</v>
      </c>
      <c r="AF112" s="141">
        <f t="shared" si="47"/>
        <v>0</v>
      </c>
      <c r="AG112" s="141">
        <f t="shared" si="48"/>
        <v>0</v>
      </c>
      <c r="AH112" s="141">
        <f t="shared" si="49"/>
        <v>0</v>
      </c>
      <c r="AI112" s="141">
        <f t="shared" si="50"/>
        <v>0</v>
      </c>
      <c r="AJ112" s="141">
        <f t="shared" si="51"/>
        <v>0</v>
      </c>
      <c r="AK112" s="142">
        <f t="shared" si="52"/>
        <v>0</v>
      </c>
      <c r="AL112" s="142">
        <f t="shared" si="53"/>
        <v>0</v>
      </c>
      <c r="AM112" s="142">
        <f t="shared" si="54"/>
        <v>0</v>
      </c>
      <c r="AN112" s="142">
        <f t="shared" si="55"/>
        <v>0</v>
      </c>
      <c r="AO112" s="142">
        <f t="shared" si="56"/>
        <v>0</v>
      </c>
      <c r="AP112" s="142">
        <f t="shared" si="57"/>
        <v>0</v>
      </c>
      <c r="AQ112" s="78"/>
      <c r="AR112" s="78"/>
      <c r="AS112" s="78"/>
      <c r="AT112" s="78"/>
      <c r="AU112" s="78"/>
      <c r="AV112" s="78"/>
      <c r="AW112" s="78"/>
      <c r="AX112" s="78"/>
      <c r="AY112" s="78"/>
      <c r="AZ112" s="78"/>
    </row>
    <row r="113" spans="1:52" s="100" customFormat="1" ht="15" customHeight="1" x14ac:dyDescent="0.25">
      <c r="A113" s="98">
        <f>D9</f>
        <v>10000950</v>
      </c>
      <c r="B113" s="98">
        <f>D15</f>
        <v>2</v>
      </c>
      <c r="C113" s="97"/>
      <c r="D113" s="99"/>
      <c r="E113" s="97"/>
      <c r="F113" s="83"/>
      <c r="G113" s="97"/>
      <c r="H113" s="104"/>
      <c r="I113" s="119"/>
      <c r="J113" s="104"/>
      <c r="K113" s="121"/>
      <c r="L113" s="83"/>
      <c r="M113" s="83"/>
      <c r="N113" s="83"/>
      <c r="O113" s="83"/>
      <c r="P113" s="83"/>
      <c r="Q113" s="83"/>
      <c r="R113" s="83"/>
      <c r="S113" s="83"/>
      <c r="T113" s="83"/>
      <c r="U113" s="83"/>
      <c r="V113" s="83"/>
      <c r="W113" s="83"/>
      <c r="X113" s="212"/>
      <c r="Y113" s="228"/>
      <c r="Z113" s="228"/>
      <c r="AA113" s="229"/>
      <c r="AB113" s="171"/>
      <c r="AC113" s="141">
        <f t="shared" si="44"/>
        <v>0</v>
      </c>
      <c r="AD113" s="141">
        <f t="shared" si="45"/>
        <v>0</v>
      </c>
      <c r="AE113" s="141">
        <f t="shared" si="46"/>
        <v>0</v>
      </c>
      <c r="AF113" s="141">
        <f t="shared" si="47"/>
        <v>0</v>
      </c>
      <c r="AG113" s="141">
        <f t="shared" si="48"/>
        <v>0</v>
      </c>
      <c r="AH113" s="141">
        <f t="shared" si="49"/>
        <v>0</v>
      </c>
      <c r="AI113" s="141">
        <f t="shared" si="50"/>
        <v>0</v>
      </c>
      <c r="AJ113" s="141">
        <f t="shared" si="51"/>
        <v>0</v>
      </c>
      <c r="AK113" s="142">
        <f t="shared" si="52"/>
        <v>0</v>
      </c>
      <c r="AL113" s="142">
        <f t="shared" si="53"/>
        <v>0</v>
      </c>
      <c r="AM113" s="142">
        <f t="shared" si="54"/>
        <v>0</v>
      </c>
      <c r="AN113" s="142">
        <f t="shared" si="55"/>
        <v>0</v>
      </c>
      <c r="AO113" s="142">
        <f t="shared" si="56"/>
        <v>0</v>
      </c>
      <c r="AP113" s="142">
        <f t="shared" si="57"/>
        <v>0</v>
      </c>
      <c r="AQ113" s="78"/>
      <c r="AR113" s="78"/>
      <c r="AS113" s="78"/>
      <c r="AT113" s="78"/>
      <c r="AU113" s="78"/>
      <c r="AV113" s="78"/>
      <c r="AW113" s="78"/>
      <c r="AX113" s="78"/>
      <c r="AY113" s="78"/>
      <c r="AZ113" s="78"/>
    </row>
    <row r="114" spans="1:52" s="100" customFormat="1" ht="15" customHeight="1" x14ac:dyDescent="0.25">
      <c r="A114" s="98">
        <f>D9</f>
        <v>10000950</v>
      </c>
      <c r="B114" s="98">
        <f>D15</f>
        <v>2</v>
      </c>
      <c r="C114" s="101"/>
      <c r="D114" s="224"/>
      <c r="E114" s="225"/>
      <c r="F114" s="226"/>
      <c r="G114" s="101"/>
      <c r="H114" s="105"/>
      <c r="I114" s="120"/>
      <c r="J114" s="105"/>
      <c r="K114" s="122"/>
      <c r="L114" s="84"/>
      <c r="M114" s="84"/>
      <c r="N114" s="84"/>
      <c r="O114" s="84"/>
      <c r="P114" s="84"/>
      <c r="Q114" s="84"/>
      <c r="R114" s="84"/>
      <c r="S114" s="84"/>
      <c r="T114" s="84"/>
      <c r="U114" s="84"/>
      <c r="V114" s="84"/>
      <c r="W114" s="84"/>
      <c r="X114" s="211"/>
      <c r="Y114" s="103"/>
      <c r="Z114" s="103"/>
      <c r="AA114" s="102"/>
      <c r="AB114" s="171"/>
      <c r="AC114" s="141">
        <f t="shared" si="44"/>
        <v>0</v>
      </c>
      <c r="AD114" s="141">
        <f t="shared" si="45"/>
        <v>0</v>
      </c>
      <c r="AE114" s="141">
        <f t="shared" si="46"/>
        <v>0</v>
      </c>
      <c r="AF114" s="141">
        <f t="shared" si="47"/>
        <v>0</v>
      </c>
      <c r="AG114" s="141">
        <f t="shared" si="48"/>
        <v>0</v>
      </c>
      <c r="AH114" s="141">
        <f t="shared" si="49"/>
        <v>0</v>
      </c>
      <c r="AI114" s="141">
        <f t="shared" si="50"/>
        <v>0</v>
      </c>
      <c r="AJ114" s="141">
        <f t="shared" si="51"/>
        <v>0</v>
      </c>
      <c r="AK114" s="142">
        <f t="shared" si="52"/>
        <v>0</v>
      </c>
      <c r="AL114" s="142">
        <f t="shared" si="53"/>
        <v>0</v>
      </c>
      <c r="AM114" s="142">
        <f t="shared" si="54"/>
        <v>0</v>
      </c>
      <c r="AN114" s="142">
        <f t="shared" si="55"/>
        <v>0</v>
      </c>
      <c r="AO114" s="142">
        <f t="shared" si="56"/>
        <v>0</v>
      </c>
      <c r="AP114" s="142">
        <f t="shared" si="57"/>
        <v>0</v>
      </c>
      <c r="AQ114" s="78"/>
      <c r="AR114" s="78"/>
      <c r="AS114" s="78"/>
      <c r="AT114" s="78"/>
      <c r="AU114" s="78"/>
      <c r="AV114" s="78"/>
      <c r="AW114" s="78"/>
      <c r="AX114" s="78"/>
      <c r="AY114" s="78"/>
      <c r="AZ114" s="78"/>
    </row>
    <row r="115" spans="1:52" s="100" customFormat="1" ht="15" customHeight="1" x14ac:dyDescent="0.25">
      <c r="A115" s="98">
        <f>D9</f>
        <v>10000950</v>
      </c>
      <c r="B115" s="98">
        <f>D15</f>
        <v>2</v>
      </c>
      <c r="C115" s="97"/>
      <c r="D115" s="99"/>
      <c r="E115" s="97"/>
      <c r="F115" s="83"/>
      <c r="G115" s="97"/>
      <c r="H115" s="104"/>
      <c r="I115" s="119"/>
      <c r="J115" s="104"/>
      <c r="K115" s="121"/>
      <c r="L115" s="83"/>
      <c r="M115" s="83"/>
      <c r="N115" s="83"/>
      <c r="O115" s="83"/>
      <c r="P115" s="83"/>
      <c r="Q115" s="83"/>
      <c r="R115" s="83"/>
      <c r="S115" s="83"/>
      <c r="T115" s="83"/>
      <c r="U115" s="83"/>
      <c r="V115" s="83"/>
      <c r="W115" s="83"/>
      <c r="X115" s="212"/>
      <c r="Y115" s="228"/>
      <c r="Z115" s="228"/>
      <c r="AA115" s="229"/>
      <c r="AB115" s="171"/>
      <c r="AC115" s="141">
        <f t="shared" si="44"/>
        <v>0</v>
      </c>
      <c r="AD115" s="141">
        <f t="shared" si="45"/>
        <v>0</v>
      </c>
      <c r="AE115" s="141">
        <f t="shared" si="46"/>
        <v>0</v>
      </c>
      <c r="AF115" s="141">
        <f t="shared" si="47"/>
        <v>0</v>
      </c>
      <c r="AG115" s="141">
        <f t="shared" si="48"/>
        <v>0</v>
      </c>
      <c r="AH115" s="141">
        <f t="shared" si="49"/>
        <v>0</v>
      </c>
      <c r="AI115" s="141">
        <f t="shared" si="50"/>
        <v>0</v>
      </c>
      <c r="AJ115" s="141">
        <f t="shared" si="51"/>
        <v>0</v>
      </c>
      <c r="AK115" s="142">
        <f t="shared" si="52"/>
        <v>0</v>
      </c>
      <c r="AL115" s="142">
        <f t="shared" si="53"/>
        <v>0</v>
      </c>
      <c r="AM115" s="142">
        <f t="shared" si="54"/>
        <v>0</v>
      </c>
      <c r="AN115" s="142">
        <f t="shared" si="55"/>
        <v>0</v>
      </c>
      <c r="AO115" s="142">
        <f t="shared" si="56"/>
        <v>0</v>
      </c>
      <c r="AP115" s="142">
        <f t="shared" si="57"/>
        <v>0</v>
      </c>
      <c r="AQ115" s="78"/>
      <c r="AR115" s="78"/>
      <c r="AS115" s="78"/>
      <c r="AT115" s="78"/>
      <c r="AU115" s="78"/>
      <c r="AV115" s="78"/>
      <c r="AW115" s="78"/>
      <c r="AX115" s="78"/>
      <c r="AY115" s="78"/>
      <c r="AZ115" s="78"/>
    </row>
    <row r="116" spans="1:52" s="100" customFormat="1" ht="15" customHeight="1" x14ac:dyDescent="0.25">
      <c r="A116" s="98">
        <f>D9</f>
        <v>10000950</v>
      </c>
      <c r="B116" s="98">
        <f>D15</f>
        <v>2</v>
      </c>
      <c r="C116" s="101"/>
      <c r="D116" s="224"/>
      <c r="E116" s="225"/>
      <c r="F116" s="226"/>
      <c r="G116" s="101"/>
      <c r="H116" s="105"/>
      <c r="I116" s="120"/>
      <c r="J116" s="105"/>
      <c r="K116" s="122"/>
      <c r="L116" s="84"/>
      <c r="M116" s="84"/>
      <c r="N116" s="84"/>
      <c r="O116" s="84"/>
      <c r="P116" s="84"/>
      <c r="Q116" s="84"/>
      <c r="R116" s="84"/>
      <c r="S116" s="84"/>
      <c r="T116" s="84"/>
      <c r="U116" s="84"/>
      <c r="V116" s="84"/>
      <c r="W116" s="84"/>
      <c r="X116" s="211"/>
      <c r="Y116" s="103"/>
      <c r="Z116" s="103"/>
      <c r="AA116" s="102"/>
      <c r="AB116" s="171"/>
      <c r="AC116" s="141">
        <f t="shared" si="44"/>
        <v>0</v>
      </c>
      <c r="AD116" s="141">
        <f t="shared" si="45"/>
        <v>0</v>
      </c>
      <c r="AE116" s="141">
        <f t="shared" si="46"/>
        <v>0</v>
      </c>
      <c r="AF116" s="141">
        <f t="shared" si="47"/>
        <v>0</v>
      </c>
      <c r="AG116" s="141">
        <f t="shared" si="48"/>
        <v>0</v>
      </c>
      <c r="AH116" s="141">
        <f t="shared" si="49"/>
        <v>0</v>
      </c>
      <c r="AI116" s="141">
        <f t="shared" si="50"/>
        <v>0</v>
      </c>
      <c r="AJ116" s="141">
        <f t="shared" si="51"/>
        <v>0</v>
      </c>
      <c r="AK116" s="142">
        <f t="shared" si="52"/>
        <v>0</v>
      </c>
      <c r="AL116" s="142">
        <f t="shared" si="53"/>
        <v>0</v>
      </c>
      <c r="AM116" s="142">
        <f t="shared" si="54"/>
        <v>0</v>
      </c>
      <c r="AN116" s="142">
        <f t="shared" si="55"/>
        <v>0</v>
      </c>
      <c r="AO116" s="142">
        <f t="shared" si="56"/>
        <v>0</v>
      </c>
      <c r="AP116" s="142">
        <f t="shared" si="57"/>
        <v>0</v>
      </c>
      <c r="AQ116" s="78"/>
      <c r="AR116" s="78"/>
      <c r="AS116" s="78"/>
      <c r="AT116" s="78"/>
      <c r="AU116" s="78"/>
      <c r="AV116" s="78"/>
      <c r="AW116" s="78"/>
      <c r="AX116" s="78"/>
      <c r="AY116" s="78"/>
      <c r="AZ116" s="78"/>
    </row>
    <row r="117" spans="1:52" s="100" customFormat="1" ht="15" customHeight="1" x14ac:dyDescent="0.25">
      <c r="A117" s="98">
        <f>D9</f>
        <v>10000950</v>
      </c>
      <c r="B117" s="98">
        <f>D15</f>
        <v>2</v>
      </c>
      <c r="C117" s="97"/>
      <c r="D117" s="99"/>
      <c r="E117" s="97"/>
      <c r="F117" s="83"/>
      <c r="G117" s="97"/>
      <c r="H117" s="104"/>
      <c r="I117" s="119"/>
      <c r="J117" s="104"/>
      <c r="K117" s="121"/>
      <c r="L117" s="83"/>
      <c r="M117" s="83"/>
      <c r="N117" s="83"/>
      <c r="O117" s="83"/>
      <c r="P117" s="83"/>
      <c r="Q117" s="83"/>
      <c r="R117" s="83"/>
      <c r="S117" s="83"/>
      <c r="T117" s="83"/>
      <c r="U117" s="83"/>
      <c r="V117" s="83"/>
      <c r="W117" s="83"/>
      <c r="X117" s="212"/>
      <c r="Y117" s="228"/>
      <c r="Z117" s="228"/>
      <c r="AA117" s="229"/>
      <c r="AB117" s="171"/>
      <c r="AC117" s="141">
        <f t="shared" si="44"/>
        <v>0</v>
      </c>
      <c r="AD117" s="141">
        <f t="shared" si="45"/>
        <v>0</v>
      </c>
      <c r="AE117" s="141">
        <f t="shared" si="46"/>
        <v>0</v>
      </c>
      <c r="AF117" s="141">
        <f t="shared" si="47"/>
        <v>0</v>
      </c>
      <c r="AG117" s="141">
        <f t="shared" si="48"/>
        <v>0</v>
      </c>
      <c r="AH117" s="141">
        <f t="shared" si="49"/>
        <v>0</v>
      </c>
      <c r="AI117" s="141">
        <f t="shared" si="50"/>
        <v>0</v>
      </c>
      <c r="AJ117" s="141">
        <f t="shared" si="51"/>
        <v>0</v>
      </c>
      <c r="AK117" s="142">
        <f t="shared" si="52"/>
        <v>0</v>
      </c>
      <c r="AL117" s="142">
        <f t="shared" si="53"/>
        <v>0</v>
      </c>
      <c r="AM117" s="142">
        <f t="shared" si="54"/>
        <v>0</v>
      </c>
      <c r="AN117" s="142">
        <f t="shared" si="55"/>
        <v>0</v>
      </c>
      <c r="AO117" s="142">
        <f t="shared" si="56"/>
        <v>0</v>
      </c>
      <c r="AP117" s="142">
        <f t="shared" si="57"/>
        <v>0</v>
      </c>
      <c r="AQ117" s="78"/>
      <c r="AR117" s="78"/>
      <c r="AS117" s="78"/>
      <c r="AT117" s="78"/>
      <c r="AU117" s="78"/>
      <c r="AV117" s="78"/>
      <c r="AW117" s="78"/>
      <c r="AX117" s="78"/>
      <c r="AY117" s="78"/>
      <c r="AZ117" s="78"/>
    </row>
    <row r="118" spans="1:52" s="100" customFormat="1" ht="15" customHeight="1" x14ac:dyDescent="0.25">
      <c r="A118" s="98">
        <f>D9</f>
        <v>10000950</v>
      </c>
      <c r="B118" s="98">
        <f>D15</f>
        <v>2</v>
      </c>
      <c r="C118" s="101"/>
      <c r="D118" s="224"/>
      <c r="E118" s="225"/>
      <c r="F118" s="226"/>
      <c r="G118" s="101"/>
      <c r="H118" s="105"/>
      <c r="I118" s="120"/>
      <c r="J118" s="105"/>
      <c r="K118" s="122"/>
      <c r="L118" s="84"/>
      <c r="M118" s="84"/>
      <c r="N118" s="84"/>
      <c r="O118" s="84"/>
      <c r="P118" s="84"/>
      <c r="Q118" s="84"/>
      <c r="R118" s="84"/>
      <c r="S118" s="84"/>
      <c r="T118" s="84"/>
      <c r="U118" s="84"/>
      <c r="V118" s="84"/>
      <c r="W118" s="84"/>
      <c r="X118" s="211"/>
      <c r="Y118" s="103"/>
      <c r="Z118" s="103"/>
      <c r="AA118" s="102"/>
      <c r="AB118" s="171"/>
      <c r="AC118" s="141">
        <f t="shared" si="44"/>
        <v>0</v>
      </c>
      <c r="AD118" s="141">
        <f t="shared" si="45"/>
        <v>0</v>
      </c>
      <c r="AE118" s="141">
        <f t="shared" si="46"/>
        <v>0</v>
      </c>
      <c r="AF118" s="141">
        <f t="shared" si="47"/>
        <v>0</v>
      </c>
      <c r="AG118" s="141">
        <f t="shared" si="48"/>
        <v>0</v>
      </c>
      <c r="AH118" s="141">
        <f t="shared" si="49"/>
        <v>0</v>
      </c>
      <c r="AI118" s="141">
        <f t="shared" si="50"/>
        <v>0</v>
      </c>
      <c r="AJ118" s="141">
        <f t="shared" si="51"/>
        <v>0</v>
      </c>
      <c r="AK118" s="142">
        <f t="shared" si="52"/>
        <v>0</v>
      </c>
      <c r="AL118" s="142">
        <f t="shared" si="53"/>
        <v>0</v>
      </c>
      <c r="AM118" s="142">
        <f t="shared" si="54"/>
        <v>0</v>
      </c>
      <c r="AN118" s="142">
        <f t="shared" si="55"/>
        <v>0</v>
      </c>
      <c r="AO118" s="142">
        <f t="shared" si="56"/>
        <v>0</v>
      </c>
      <c r="AP118" s="142">
        <f t="shared" si="57"/>
        <v>0</v>
      </c>
      <c r="AQ118" s="78"/>
      <c r="AR118" s="78"/>
      <c r="AS118" s="78"/>
      <c r="AT118" s="78"/>
      <c r="AU118" s="78"/>
      <c r="AV118" s="78"/>
      <c r="AW118" s="78"/>
      <c r="AX118" s="78"/>
      <c r="AY118" s="78"/>
      <c r="AZ118" s="78"/>
    </row>
    <row r="119" spans="1:52" s="100" customFormat="1" ht="15" customHeight="1" x14ac:dyDescent="0.25">
      <c r="A119" s="98">
        <f>D9</f>
        <v>10000950</v>
      </c>
      <c r="B119" s="98">
        <f>D15</f>
        <v>2</v>
      </c>
      <c r="C119" s="97"/>
      <c r="D119" s="99"/>
      <c r="E119" s="97"/>
      <c r="F119" s="83"/>
      <c r="G119" s="97"/>
      <c r="H119" s="104"/>
      <c r="I119" s="119"/>
      <c r="J119" s="104"/>
      <c r="K119" s="121"/>
      <c r="L119" s="83"/>
      <c r="M119" s="83"/>
      <c r="N119" s="83"/>
      <c r="O119" s="83"/>
      <c r="P119" s="83"/>
      <c r="Q119" s="83"/>
      <c r="R119" s="83"/>
      <c r="S119" s="83"/>
      <c r="T119" s="83"/>
      <c r="U119" s="83"/>
      <c r="V119" s="83"/>
      <c r="W119" s="83"/>
      <c r="X119" s="212"/>
      <c r="Y119" s="228"/>
      <c r="Z119" s="228"/>
      <c r="AA119" s="229"/>
      <c r="AB119" s="171"/>
      <c r="AC119" s="141">
        <f t="shared" si="44"/>
        <v>0</v>
      </c>
      <c r="AD119" s="141">
        <f t="shared" si="45"/>
        <v>0</v>
      </c>
      <c r="AE119" s="141">
        <f t="shared" si="46"/>
        <v>0</v>
      </c>
      <c r="AF119" s="141">
        <f t="shared" si="47"/>
        <v>0</v>
      </c>
      <c r="AG119" s="141">
        <f t="shared" si="48"/>
        <v>0</v>
      </c>
      <c r="AH119" s="141">
        <f t="shared" si="49"/>
        <v>0</v>
      </c>
      <c r="AI119" s="141">
        <f t="shared" si="50"/>
        <v>0</v>
      </c>
      <c r="AJ119" s="141">
        <f t="shared" si="51"/>
        <v>0</v>
      </c>
      <c r="AK119" s="142">
        <f t="shared" si="52"/>
        <v>0</v>
      </c>
      <c r="AL119" s="142">
        <f t="shared" si="53"/>
        <v>0</v>
      </c>
      <c r="AM119" s="142">
        <f t="shared" si="54"/>
        <v>0</v>
      </c>
      <c r="AN119" s="142">
        <f t="shared" si="55"/>
        <v>0</v>
      </c>
      <c r="AO119" s="142">
        <f t="shared" si="56"/>
        <v>0</v>
      </c>
      <c r="AP119" s="142">
        <f t="shared" si="57"/>
        <v>0</v>
      </c>
      <c r="AQ119" s="78"/>
      <c r="AR119" s="78"/>
      <c r="AS119" s="78"/>
      <c r="AT119" s="78"/>
      <c r="AU119" s="78"/>
      <c r="AV119" s="78"/>
      <c r="AW119" s="78"/>
      <c r="AX119" s="78"/>
      <c r="AY119" s="78"/>
      <c r="AZ119" s="78"/>
    </row>
    <row r="120" spans="1:52" s="100" customFormat="1" ht="15" customHeight="1" x14ac:dyDescent="0.25">
      <c r="A120" s="98">
        <f>D9</f>
        <v>10000950</v>
      </c>
      <c r="B120" s="98">
        <f>D15</f>
        <v>2</v>
      </c>
      <c r="C120" s="101"/>
      <c r="D120" s="224"/>
      <c r="E120" s="225"/>
      <c r="F120" s="226"/>
      <c r="G120" s="101"/>
      <c r="H120" s="105"/>
      <c r="I120" s="120"/>
      <c r="J120" s="105"/>
      <c r="K120" s="122"/>
      <c r="L120" s="84"/>
      <c r="M120" s="84"/>
      <c r="N120" s="84"/>
      <c r="O120" s="84"/>
      <c r="P120" s="84"/>
      <c r="Q120" s="84"/>
      <c r="R120" s="84"/>
      <c r="S120" s="84"/>
      <c r="T120" s="84"/>
      <c r="U120" s="84"/>
      <c r="V120" s="84"/>
      <c r="W120" s="84"/>
      <c r="X120" s="211"/>
      <c r="Y120" s="103"/>
      <c r="Z120" s="103"/>
      <c r="AA120" s="102"/>
      <c r="AB120" s="171"/>
      <c r="AC120" s="141">
        <f t="shared" si="44"/>
        <v>0</v>
      </c>
      <c r="AD120" s="141">
        <f t="shared" si="45"/>
        <v>0</v>
      </c>
      <c r="AE120" s="141">
        <f t="shared" si="46"/>
        <v>0</v>
      </c>
      <c r="AF120" s="141">
        <f t="shared" si="47"/>
        <v>0</v>
      </c>
      <c r="AG120" s="141">
        <f t="shared" si="48"/>
        <v>0</v>
      </c>
      <c r="AH120" s="141">
        <f t="shared" si="49"/>
        <v>0</v>
      </c>
      <c r="AI120" s="141">
        <f t="shared" si="50"/>
        <v>0</v>
      </c>
      <c r="AJ120" s="141">
        <f t="shared" si="51"/>
        <v>0</v>
      </c>
      <c r="AK120" s="142">
        <f t="shared" si="52"/>
        <v>0</v>
      </c>
      <c r="AL120" s="142">
        <f t="shared" si="53"/>
        <v>0</v>
      </c>
      <c r="AM120" s="142">
        <f t="shared" si="54"/>
        <v>0</v>
      </c>
      <c r="AN120" s="142">
        <f t="shared" si="55"/>
        <v>0</v>
      </c>
      <c r="AO120" s="142">
        <f t="shared" si="56"/>
        <v>0</v>
      </c>
      <c r="AP120" s="142">
        <f t="shared" si="57"/>
        <v>0</v>
      </c>
      <c r="AQ120" s="78"/>
      <c r="AR120" s="78"/>
      <c r="AS120" s="78"/>
      <c r="AT120" s="78"/>
      <c r="AU120" s="78"/>
      <c r="AV120" s="78"/>
      <c r="AW120" s="78"/>
      <c r="AX120" s="78"/>
      <c r="AY120" s="78"/>
      <c r="AZ120" s="78"/>
    </row>
    <row r="121" spans="1:52" s="100" customFormat="1" ht="15" customHeight="1" x14ac:dyDescent="0.25">
      <c r="A121" s="98">
        <f>D9</f>
        <v>10000950</v>
      </c>
      <c r="B121" s="98">
        <f>D15</f>
        <v>2</v>
      </c>
      <c r="C121" s="97"/>
      <c r="D121" s="99"/>
      <c r="E121" s="97"/>
      <c r="F121" s="83"/>
      <c r="G121" s="97"/>
      <c r="H121" s="104"/>
      <c r="I121" s="119"/>
      <c r="J121" s="104"/>
      <c r="K121" s="121"/>
      <c r="L121" s="83"/>
      <c r="M121" s="83"/>
      <c r="N121" s="83"/>
      <c r="O121" s="83"/>
      <c r="P121" s="83"/>
      <c r="Q121" s="83"/>
      <c r="R121" s="83"/>
      <c r="S121" s="83"/>
      <c r="T121" s="83"/>
      <c r="U121" s="83"/>
      <c r="V121" s="83"/>
      <c r="W121" s="83"/>
      <c r="X121" s="212"/>
      <c r="Y121" s="228"/>
      <c r="Z121" s="228"/>
      <c r="AA121" s="229"/>
      <c r="AB121" s="171"/>
      <c r="AC121" s="141">
        <f t="shared" si="44"/>
        <v>0</v>
      </c>
      <c r="AD121" s="141">
        <f t="shared" si="45"/>
        <v>0</v>
      </c>
      <c r="AE121" s="141">
        <f t="shared" si="46"/>
        <v>0</v>
      </c>
      <c r="AF121" s="141">
        <f t="shared" si="47"/>
        <v>0</v>
      </c>
      <c r="AG121" s="141">
        <f t="shared" si="48"/>
        <v>0</v>
      </c>
      <c r="AH121" s="141">
        <f t="shared" si="49"/>
        <v>0</v>
      </c>
      <c r="AI121" s="141">
        <f t="shared" si="50"/>
        <v>0</v>
      </c>
      <c r="AJ121" s="141">
        <f t="shared" si="51"/>
        <v>0</v>
      </c>
      <c r="AK121" s="142">
        <f t="shared" si="52"/>
        <v>0</v>
      </c>
      <c r="AL121" s="142">
        <f t="shared" si="53"/>
        <v>0</v>
      </c>
      <c r="AM121" s="142">
        <f t="shared" si="54"/>
        <v>0</v>
      </c>
      <c r="AN121" s="142">
        <f t="shared" si="55"/>
        <v>0</v>
      </c>
      <c r="AO121" s="142">
        <f t="shared" si="56"/>
        <v>0</v>
      </c>
      <c r="AP121" s="142">
        <f t="shared" si="57"/>
        <v>0</v>
      </c>
      <c r="AQ121" s="78"/>
      <c r="AR121" s="78"/>
      <c r="AS121" s="78"/>
      <c r="AT121" s="78"/>
      <c r="AU121" s="78"/>
      <c r="AV121" s="78"/>
      <c r="AW121" s="78"/>
      <c r="AX121" s="78"/>
      <c r="AY121" s="78"/>
      <c r="AZ121" s="78"/>
    </row>
    <row r="122" spans="1:52" s="100" customFormat="1" ht="15" customHeight="1" x14ac:dyDescent="0.25">
      <c r="A122" s="98">
        <f>D9</f>
        <v>10000950</v>
      </c>
      <c r="B122" s="98">
        <f>D15</f>
        <v>2</v>
      </c>
      <c r="C122" s="101"/>
      <c r="D122" s="224"/>
      <c r="E122" s="225"/>
      <c r="F122" s="226"/>
      <c r="G122" s="101"/>
      <c r="H122" s="105"/>
      <c r="I122" s="120"/>
      <c r="J122" s="105"/>
      <c r="K122" s="122"/>
      <c r="L122" s="84"/>
      <c r="M122" s="84"/>
      <c r="N122" s="84"/>
      <c r="O122" s="84"/>
      <c r="P122" s="84"/>
      <c r="Q122" s="84"/>
      <c r="R122" s="84"/>
      <c r="S122" s="84"/>
      <c r="T122" s="84"/>
      <c r="U122" s="84"/>
      <c r="V122" s="84"/>
      <c r="W122" s="84"/>
      <c r="X122" s="211"/>
      <c r="Y122" s="103"/>
      <c r="Z122" s="103"/>
      <c r="AA122" s="102"/>
      <c r="AB122" s="171"/>
      <c r="AC122" s="141">
        <f t="shared" si="44"/>
        <v>0</v>
      </c>
      <c r="AD122" s="141">
        <f t="shared" si="45"/>
        <v>0</v>
      </c>
      <c r="AE122" s="141">
        <f t="shared" si="46"/>
        <v>0</v>
      </c>
      <c r="AF122" s="141">
        <f t="shared" si="47"/>
        <v>0</v>
      </c>
      <c r="AG122" s="141">
        <f t="shared" si="48"/>
        <v>0</v>
      </c>
      <c r="AH122" s="141">
        <f t="shared" si="49"/>
        <v>0</v>
      </c>
      <c r="AI122" s="141">
        <f t="shared" si="50"/>
        <v>0</v>
      </c>
      <c r="AJ122" s="141">
        <f t="shared" si="51"/>
        <v>0</v>
      </c>
      <c r="AK122" s="142">
        <f t="shared" si="52"/>
        <v>0</v>
      </c>
      <c r="AL122" s="142">
        <f t="shared" si="53"/>
        <v>0</v>
      </c>
      <c r="AM122" s="142">
        <f t="shared" si="54"/>
        <v>0</v>
      </c>
      <c r="AN122" s="142">
        <f t="shared" si="55"/>
        <v>0</v>
      </c>
      <c r="AO122" s="142">
        <f t="shared" si="56"/>
        <v>0</v>
      </c>
      <c r="AP122" s="142">
        <f t="shared" si="57"/>
        <v>0</v>
      </c>
      <c r="AQ122" s="78"/>
      <c r="AR122" s="78"/>
      <c r="AS122" s="78"/>
      <c r="AT122" s="78"/>
      <c r="AU122" s="78"/>
      <c r="AV122" s="78"/>
      <c r="AW122" s="78"/>
      <c r="AX122" s="78"/>
      <c r="AY122" s="78"/>
      <c r="AZ122" s="78"/>
    </row>
    <row r="123" spans="1:52" s="100" customFormat="1" ht="15" customHeight="1" x14ac:dyDescent="0.25">
      <c r="A123" s="98">
        <f>D9</f>
        <v>10000950</v>
      </c>
      <c r="B123" s="98">
        <f>D15</f>
        <v>2</v>
      </c>
      <c r="C123" s="97"/>
      <c r="D123" s="99"/>
      <c r="E123" s="97"/>
      <c r="F123" s="83"/>
      <c r="G123" s="97"/>
      <c r="H123" s="104"/>
      <c r="I123" s="119"/>
      <c r="J123" s="104"/>
      <c r="K123" s="121"/>
      <c r="L123" s="83"/>
      <c r="M123" s="83"/>
      <c r="N123" s="83"/>
      <c r="O123" s="83"/>
      <c r="P123" s="83"/>
      <c r="Q123" s="83"/>
      <c r="R123" s="83"/>
      <c r="S123" s="83"/>
      <c r="T123" s="83"/>
      <c r="U123" s="83"/>
      <c r="V123" s="83"/>
      <c r="W123" s="83"/>
      <c r="X123" s="212"/>
      <c r="Y123" s="228"/>
      <c r="Z123" s="228"/>
      <c r="AA123" s="229"/>
      <c r="AB123" s="171"/>
      <c r="AC123" s="141">
        <f t="shared" si="44"/>
        <v>0</v>
      </c>
      <c r="AD123" s="141">
        <f t="shared" si="45"/>
        <v>0</v>
      </c>
      <c r="AE123" s="141">
        <f t="shared" si="46"/>
        <v>0</v>
      </c>
      <c r="AF123" s="141">
        <f t="shared" si="47"/>
        <v>0</v>
      </c>
      <c r="AG123" s="141">
        <f t="shared" si="48"/>
        <v>0</v>
      </c>
      <c r="AH123" s="141">
        <f t="shared" si="49"/>
        <v>0</v>
      </c>
      <c r="AI123" s="141">
        <f t="shared" si="50"/>
        <v>0</v>
      </c>
      <c r="AJ123" s="141">
        <f t="shared" si="51"/>
        <v>0</v>
      </c>
      <c r="AK123" s="142">
        <f t="shared" si="52"/>
        <v>0</v>
      </c>
      <c r="AL123" s="142">
        <f t="shared" si="53"/>
        <v>0</v>
      </c>
      <c r="AM123" s="142">
        <f t="shared" si="54"/>
        <v>0</v>
      </c>
      <c r="AN123" s="142">
        <f t="shared" si="55"/>
        <v>0</v>
      </c>
      <c r="AO123" s="142">
        <f t="shared" si="56"/>
        <v>0</v>
      </c>
      <c r="AP123" s="142">
        <f t="shared" si="57"/>
        <v>0</v>
      </c>
      <c r="AQ123" s="78"/>
      <c r="AR123" s="78"/>
      <c r="AS123" s="78"/>
      <c r="AT123" s="78"/>
      <c r="AU123" s="78"/>
      <c r="AV123" s="78"/>
      <c r="AW123" s="78"/>
      <c r="AX123" s="78"/>
      <c r="AY123" s="78"/>
      <c r="AZ123" s="78"/>
    </row>
    <row r="124" spans="1:52" s="100" customFormat="1" ht="15" customHeight="1" x14ac:dyDescent="0.25">
      <c r="A124" s="98">
        <f>D9</f>
        <v>10000950</v>
      </c>
      <c r="B124" s="98">
        <f>D15</f>
        <v>2</v>
      </c>
      <c r="C124" s="101"/>
      <c r="D124" s="224"/>
      <c r="E124" s="225"/>
      <c r="F124" s="226"/>
      <c r="G124" s="101"/>
      <c r="H124" s="105"/>
      <c r="I124" s="120"/>
      <c r="J124" s="105"/>
      <c r="K124" s="122"/>
      <c r="L124" s="84"/>
      <c r="M124" s="84"/>
      <c r="N124" s="84"/>
      <c r="O124" s="84"/>
      <c r="P124" s="84"/>
      <c r="Q124" s="84"/>
      <c r="R124" s="84"/>
      <c r="S124" s="84"/>
      <c r="T124" s="84"/>
      <c r="U124" s="84"/>
      <c r="V124" s="84"/>
      <c r="W124" s="84"/>
      <c r="X124" s="211"/>
      <c r="Y124" s="103"/>
      <c r="Z124" s="103"/>
      <c r="AA124" s="102"/>
      <c r="AB124" s="171"/>
      <c r="AC124" s="141">
        <f t="shared" si="44"/>
        <v>0</v>
      </c>
      <c r="AD124" s="141">
        <f t="shared" si="45"/>
        <v>0</v>
      </c>
      <c r="AE124" s="141">
        <f t="shared" si="46"/>
        <v>0</v>
      </c>
      <c r="AF124" s="141">
        <f t="shared" si="47"/>
        <v>0</v>
      </c>
      <c r="AG124" s="141">
        <f t="shared" si="48"/>
        <v>0</v>
      </c>
      <c r="AH124" s="141">
        <f t="shared" si="49"/>
        <v>0</v>
      </c>
      <c r="AI124" s="141">
        <f t="shared" si="50"/>
        <v>0</v>
      </c>
      <c r="AJ124" s="141">
        <f t="shared" si="51"/>
        <v>0</v>
      </c>
      <c r="AK124" s="142">
        <f t="shared" si="52"/>
        <v>0</v>
      </c>
      <c r="AL124" s="142">
        <f t="shared" si="53"/>
        <v>0</v>
      </c>
      <c r="AM124" s="142">
        <f t="shared" si="54"/>
        <v>0</v>
      </c>
      <c r="AN124" s="142">
        <f t="shared" si="55"/>
        <v>0</v>
      </c>
      <c r="AO124" s="142">
        <f t="shared" si="56"/>
        <v>0</v>
      </c>
      <c r="AP124" s="142">
        <f t="shared" si="57"/>
        <v>0</v>
      </c>
      <c r="AQ124" s="78"/>
      <c r="AR124" s="78"/>
      <c r="AS124" s="78"/>
      <c r="AT124" s="78"/>
      <c r="AU124" s="78"/>
      <c r="AV124" s="78"/>
      <c r="AW124" s="78"/>
      <c r="AX124" s="78"/>
      <c r="AY124" s="78"/>
      <c r="AZ124" s="78"/>
    </row>
    <row r="125" spans="1:52" s="100" customFormat="1" ht="15" customHeight="1" x14ac:dyDescent="0.25">
      <c r="A125" s="98">
        <f>D9</f>
        <v>10000950</v>
      </c>
      <c r="B125" s="98">
        <f>D15</f>
        <v>2</v>
      </c>
      <c r="C125" s="97"/>
      <c r="D125" s="99"/>
      <c r="E125" s="97"/>
      <c r="F125" s="83"/>
      <c r="G125" s="97"/>
      <c r="H125" s="104"/>
      <c r="I125" s="119"/>
      <c r="J125" s="104"/>
      <c r="K125" s="121"/>
      <c r="L125" s="83"/>
      <c r="M125" s="83"/>
      <c r="N125" s="83"/>
      <c r="O125" s="83"/>
      <c r="P125" s="83"/>
      <c r="Q125" s="83"/>
      <c r="R125" s="83"/>
      <c r="S125" s="83"/>
      <c r="T125" s="83"/>
      <c r="U125" s="83"/>
      <c r="V125" s="83"/>
      <c r="W125" s="83"/>
      <c r="X125" s="212"/>
      <c r="Y125" s="228"/>
      <c r="Z125" s="228"/>
      <c r="AA125" s="229"/>
      <c r="AB125" s="171"/>
      <c r="AC125" s="141">
        <f t="shared" si="44"/>
        <v>0</v>
      </c>
      <c r="AD125" s="141">
        <f t="shared" si="45"/>
        <v>0</v>
      </c>
      <c r="AE125" s="141">
        <f t="shared" si="46"/>
        <v>0</v>
      </c>
      <c r="AF125" s="141">
        <f t="shared" si="47"/>
        <v>0</v>
      </c>
      <c r="AG125" s="141">
        <f t="shared" si="48"/>
        <v>0</v>
      </c>
      <c r="AH125" s="141">
        <f t="shared" si="49"/>
        <v>0</v>
      </c>
      <c r="AI125" s="141">
        <f t="shared" si="50"/>
        <v>0</v>
      </c>
      <c r="AJ125" s="141">
        <f t="shared" si="51"/>
        <v>0</v>
      </c>
      <c r="AK125" s="142">
        <f t="shared" si="52"/>
        <v>0</v>
      </c>
      <c r="AL125" s="142">
        <f t="shared" si="53"/>
        <v>0</v>
      </c>
      <c r="AM125" s="142">
        <f t="shared" si="54"/>
        <v>0</v>
      </c>
      <c r="AN125" s="142">
        <f t="shared" si="55"/>
        <v>0</v>
      </c>
      <c r="AO125" s="142">
        <f t="shared" si="56"/>
        <v>0</v>
      </c>
      <c r="AP125" s="142">
        <f t="shared" si="57"/>
        <v>0</v>
      </c>
      <c r="AQ125" s="78"/>
      <c r="AR125" s="78"/>
      <c r="AS125" s="78"/>
      <c r="AT125" s="78"/>
      <c r="AU125" s="78"/>
      <c r="AV125" s="78"/>
      <c r="AW125" s="78"/>
      <c r="AX125" s="78"/>
      <c r="AY125" s="78"/>
      <c r="AZ125" s="78"/>
    </row>
    <row r="126" spans="1:52" s="100" customFormat="1" ht="15" customHeight="1" x14ac:dyDescent="0.25">
      <c r="A126" s="98">
        <f>D9</f>
        <v>10000950</v>
      </c>
      <c r="B126" s="98">
        <f>D15</f>
        <v>2</v>
      </c>
      <c r="C126" s="101"/>
      <c r="D126" s="224"/>
      <c r="E126" s="225"/>
      <c r="F126" s="226"/>
      <c r="G126" s="101"/>
      <c r="H126" s="105"/>
      <c r="I126" s="120"/>
      <c r="J126" s="105"/>
      <c r="K126" s="122"/>
      <c r="L126" s="84"/>
      <c r="M126" s="84"/>
      <c r="N126" s="84"/>
      <c r="O126" s="84"/>
      <c r="P126" s="84"/>
      <c r="Q126" s="84"/>
      <c r="R126" s="84"/>
      <c r="S126" s="84"/>
      <c r="T126" s="84"/>
      <c r="U126" s="84"/>
      <c r="V126" s="84"/>
      <c r="W126" s="84"/>
      <c r="X126" s="211"/>
      <c r="Y126" s="103"/>
      <c r="Z126" s="103"/>
      <c r="AA126" s="102"/>
      <c r="AB126" s="171"/>
      <c r="AC126" s="141">
        <f t="shared" si="44"/>
        <v>0</v>
      </c>
      <c r="AD126" s="141">
        <f t="shared" si="45"/>
        <v>0</v>
      </c>
      <c r="AE126" s="141">
        <f t="shared" si="46"/>
        <v>0</v>
      </c>
      <c r="AF126" s="141">
        <f t="shared" si="47"/>
        <v>0</v>
      </c>
      <c r="AG126" s="141">
        <f t="shared" si="48"/>
        <v>0</v>
      </c>
      <c r="AH126" s="141">
        <f t="shared" si="49"/>
        <v>0</v>
      </c>
      <c r="AI126" s="141">
        <f t="shared" si="50"/>
        <v>0</v>
      </c>
      <c r="AJ126" s="141">
        <f t="shared" si="51"/>
        <v>0</v>
      </c>
      <c r="AK126" s="142">
        <f t="shared" si="52"/>
        <v>0</v>
      </c>
      <c r="AL126" s="142">
        <f t="shared" si="53"/>
        <v>0</v>
      </c>
      <c r="AM126" s="142">
        <f t="shared" si="54"/>
        <v>0</v>
      </c>
      <c r="AN126" s="142">
        <f t="shared" si="55"/>
        <v>0</v>
      </c>
      <c r="AO126" s="142">
        <f t="shared" si="56"/>
        <v>0</v>
      </c>
      <c r="AP126" s="142">
        <f t="shared" si="57"/>
        <v>0</v>
      </c>
      <c r="AQ126" s="78"/>
      <c r="AR126" s="78"/>
      <c r="AS126" s="78"/>
      <c r="AT126" s="78"/>
      <c r="AU126" s="78"/>
      <c r="AV126" s="78"/>
      <c r="AW126" s="78"/>
      <c r="AX126" s="78"/>
      <c r="AY126" s="78"/>
      <c r="AZ126" s="78"/>
    </row>
    <row r="127" spans="1:52" s="100" customFormat="1" ht="15" customHeight="1" x14ac:dyDescent="0.25">
      <c r="A127" s="98">
        <f>D9</f>
        <v>10000950</v>
      </c>
      <c r="B127" s="98">
        <f>D15</f>
        <v>2</v>
      </c>
      <c r="C127" s="97"/>
      <c r="D127" s="99"/>
      <c r="E127" s="97"/>
      <c r="F127" s="83"/>
      <c r="G127" s="97"/>
      <c r="H127" s="104"/>
      <c r="I127" s="119"/>
      <c r="J127" s="104"/>
      <c r="K127" s="121"/>
      <c r="L127" s="83"/>
      <c r="M127" s="83"/>
      <c r="N127" s="83"/>
      <c r="O127" s="83"/>
      <c r="P127" s="83"/>
      <c r="Q127" s="83"/>
      <c r="R127" s="83"/>
      <c r="S127" s="83"/>
      <c r="T127" s="83"/>
      <c r="U127" s="83"/>
      <c r="V127" s="83"/>
      <c r="W127" s="83"/>
      <c r="X127" s="212"/>
      <c r="Y127" s="228"/>
      <c r="Z127" s="228"/>
      <c r="AA127" s="229"/>
      <c r="AB127" s="171"/>
      <c r="AC127" s="141">
        <f t="shared" si="44"/>
        <v>0</v>
      </c>
      <c r="AD127" s="141">
        <f t="shared" si="45"/>
        <v>0</v>
      </c>
      <c r="AE127" s="141">
        <f t="shared" si="46"/>
        <v>0</v>
      </c>
      <c r="AF127" s="141">
        <f t="shared" si="47"/>
        <v>0</v>
      </c>
      <c r="AG127" s="141">
        <f t="shared" si="48"/>
        <v>0</v>
      </c>
      <c r="AH127" s="141">
        <f t="shared" si="49"/>
        <v>0</v>
      </c>
      <c r="AI127" s="141">
        <f t="shared" si="50"/>
        <v>0</v>
      </c>
      <c r="AJ127" s="141">
        <f t="shared" si="51"/>
        <v>0</v>
      </c>
      <c r="AK127" s="142">
        <f t="shared" si="52"/>
        <v>0</v>
      </c>
      <c r="AL127" s="142">
        <f t="shared" si="53"/>
        <v>0</v>
      </c>
      <c r="AM127" s="142">
        <f t="shared" si="54"/>
        <v>0</v>
      </c>
      <c r="AN127" s="142">
        <f t="shared" si="55"/>
        <v>0</v>
      </c>
      <c r="AO127" s="142">
        <f t="shared" si="56"/>
        <v>0</v>
      </c>
      <c r="AP127" s="142">
        <f t="shared" si="57"/>
        <v>0</v>
      </c>
      <c r="AQ127" s="78"/>
      <c r="AR127" s="78"/>
      <c r="AS127" s="78"/>
      <c r="AT127" s="78"/>
      <c r="AU127" s="78"/>
      <c r="AV127" s="78"/>
      <c r="AW127" s="78"/>
      <c r="AX127" s="78"/>
      <c r="AY127" s="78"/>
      <c r="AZ127" s="78"/>
    </row>
    <row r="128" spans="1:52" s="100" customFormat="1" ht="15" customHeight="1" x14ac:dyDescent="0.25">
      <c r="A128" s="98">
        <f>D9</f>
        <v>10000950</v>
      </c>
      <c r="B128" s="98">
        <f>D15</f>
        <v>2</v>
      </c>
      <c r="C128" s="101"/>
      <c r="D128" s="224"/>
      <c r="E128" s="225"/>
      <c r="F128" s="226"/>
      <c r="G128" s="101"/>
      <c r="H128" s="105"/>
      <c r="I128" s="120"/>
      <c r="J128" s="105"/>
      <c r="K128" s="122"/>
      <c r="L128" s="84"/>
      <c r="M128" s="84"/>
      <c r="N128" s="84"/>
      <c r="O128" s="84"/>
      <c r="P128" s="84"/>
      <c r="Q128" s="84"/>
      <c r="R128" s="84"/>
      <c r="S128" s="84"/>
      <c r="T128" s="84"/>
      <c r="U128" s="84"/>
      <c r="V128" s="84"/>
      <c r="W128" s="84"/>
      <c r="X128" s="211"/>
      <c r="Y128" s="103"/>
      <c r="Z128" s="103"/>
      <c r="AA128" s="102"/>
      <c r="AB128" s="171"/>
      <c r="AC128" s="141">
        <f t="shared" si="44"/>
        <v>0</v>
      </c>
      <c r="AD128" s="141">
        <f t="shared" si="45"/>
        <v>0</v>
      </c>
      <c r="AE128" s="141">
        <f t="shared" si="46"/>
        <v>0</v>
      </c>
      <c r="AF128" s="141">
        <f t="shared" si="47"/>
        <v>0</v>
      </c>
      <c r="AG128" s="141">
        <f t="shared" si="48"/>
        <v>0</v>
      </c>
      <c r="AH128" s="141">
        <f t="shared" si="49"/>
        <v>0</v>
      </c>
      <c r="AI128" s="141">
        <f t="shared" si="50"/>
        <v>0</v>
      </c>
      <c r="AJ128" s="141">
        <f t="shared" si="51"/>
        <v>0</v>
      </c>
      <c r="AK128" s="142">
        <f t="shared" si="52"/>
        <v>0</v>
      </c>
      <c r="AL128" s="142">
        <f t="shared" si="53"/>
        <v>0</v>
      </c>
      <c r="AM128" s="142">
        <f t="shared" si="54"/>
        <v>0</v>
      </c>
      <c r="AN128" s="142">
        <f t="shared" si="55"/>
        <v>0</v>
      </c>
      <c r="AO128" s="142">
        <f t="shared" si="56"/>
        <v>0</v>
      </c>
      <c r="AP128" s="142">
        <f t="shared" si="57"/>
        <v>0</v>
      </c>
      <c r="AQ128" s="78"/>
      <c r="AR128" s="78"/>
      <c r="AS128" s="78"/>
      <c r="AT128" s="78"/>
      <c r="AU128" s="78"/>
      <c r="AV128" s="78"/>
      <c r="AW128" s="78"/>
      <c r="AX128" s="78"/>
      <c r="AY128" s="78"/>
      <c r="AZ128" s="78"/>
    </row>
    <row r="129" spans="1:52" s="100" customFormat="1" ht="15" customHeight="1" x14ac:dyDescent="0.25">
      <c r="A129" s="98">
        <f>D9</f>
        <v>10000950</v>
      </c>
      <c r="B129" s="98">
        <f>D15</f>
        <v>2</v>
      </c>
      <c r="C129" s="97"/>
      <c r="D129" s="99"/>
      <c r="E129" s="97"/>
      <c r="F129" s="83"/>
      <c r="G129" s="97"/>
      <c r="H129" s="104"/>
      <c r="I129" s="119"/>
      <c r="J129" s="104"/>
      <c r="K129" s="121"/>
      <c r="L129" s="83"/>
      <c r="M129" s="83"/>
      <c r="N129" s="83"/>
      <c r="O129" s="83"/>
      <c r="P129" s="83"/>
      <c r="Q129" s="83"/>
      <c r="R129" s="83"/>
      <c r="S129" s="83"/>
      <c r="T129" s="83"/>
      <c r="U129" s="83"/>
      <c r="V129" s="83"/>
      <c r="W129" s="83"/>
      <c r="X129" s="212"/>
      <c r="Y129" s="228"/>
      <c r="Z129" s="228"/>
      <c r="AA129" s="229"/>
      <c r="AB129" s="171"/>
      <c r="AC129" s="141">
        <f t="shared" si="44"/>
        <v>0</v>
      </c>
      <c r="AD129" s="141">
        <f t="shared" si="45"/>
        <v>0</v>
      </c>
      <c r="AE129" s="141">
        <f t="shared" si="46"/>
        <v>0</v>
      </c>
      <c r="AF129" s="141">
        <f t="shared" si="47"/>
        <v>0</v>
      </c>
      <c r="AG129" s="141">
        <f t="shared" si="48"/>
        <v>0</v>
      </c>
      <c r="AH129" s="141">
        <f t="shared" si="49"/>
        <v>0</v>
      </c>
      <c r="AI129" s="141">
        <f t="shared" si="50"/>
        <v>0</v>
      </c>
      <c r="AJ129" s="141">
        <f t="shared" si="51"/>
        <v>0</v>
      </c>
      <c r="AK129" s="142">
        <f t="shared" si="52"/>
        <v>0</v>
      </c>
      <c r="AL129" s="142">
        <f t="shared" si="53"/>
        <v>0</v>
      </c>
      <c r="AM129" s="142">
        <f t="shared" si="54"/>
        <v>0</v>
      </c>
      <c r="AN129" s="142">
        <f t="shared" si="55"/>
        <v>0</v>
      </c>
      <c r="AO129" s="142">
        <f t="shared" si="56"/>
        <v>0</v>
      </c>
      <c r="AP129" s="142">
        <f t="shared" si="57"/>
        <v>0</v>
      </c>
      <c r="AQ129" s="78"/>
      <c r="AR129" s="78"/>
      <c r="AS129" s="78"/>
      <c r="AT129" s="78"/>
      <c r="AU129" s="78"/>
      <c r="AV129" s="78"/>
      <c r="AW129" s="78"/>
      <c r="AX129" s="78"/>
      <c r="AY129" s="78"/>
      <c r="AZ129" s="78"/>
    </row>
    <row r="130" spans="1:52" s="100" customFormat="1" ht="15" customHeight="1" x14ac:dyDescent="0.25">
      <c r="A130" s="98">
        <f>D9</f>
        <v>10000950</v>
      </c>
      <c r="B130" s="98">
        <f>D15</f>
        <v>2</v>
      </c>
      <c r="C130" s="101"/>
      <c r="D130" s="224"/>
      <c r="E130" s="225"/>
      <c r="F130" s="226"/>
      <c r="G130" s="101"/>
      <c r="H130" s="105"/>
      <c r="I130" s="120"/>
      <c r="J130" s="105"/>
      <c r="K130" s="122"/>
      <c r="L130" s="84"/>
      <c r="M130" s="84"/>
      <c r="N130" s="84"/>
      <c r="O130" s="84"/>
      <c r="P130" s="84"/>
      <c r="Q130" s="84"/>
      <c r="R130" s="84"/>
      <c r="S130" s="84"/>
      <c r="T130" s="84"/>
      <c r="U130" s="84"/>
      <c r="V130" s="84"/>
      <c r="W130" s="84"/>
      <c r="X130" s="211"/>
      <c r="Y130" s="103"/>
      <c r="Z130" s="103"/>
      <c r="AA130" s="102"/>
      <c r="AB130" s="171"/>
      <c r="AC130" s="141">
        <f t="shared" si="44"/>
        <v>0</v>
      </c>
      <c r="AD130" s="141">
        <f t="shared" si="45"/>
        <v>0</v>
      </c>
      <c r="AE130" s="141">
        <f t="shared" si="46"/>
        <v>0</v>
      </c>
      <c r="AF130" s="141">
        <f t="shared" si="47"/>
        <v>0</v>
      </c>
      <c r="AG130" s="141">
        <f t="shared" si="48"/>
        <v>0</v>
      </c>
      <c r="AH130" s="141">
        <f t="shared" si="49"/>
        <v>0</v>
      </c>
      <c r="AI130" s="141">
        <f t="shared" si="50"/>
        <v>0</v>
      </c>
      <c r="AJ130" s="141">
        <f t="shared" si="51"/>
        <v>0</v>
      </c>
      <c r="AK130" s="142">
        <f t="shared" si="52"/>
        <v>0</v>
      </c>
      <c r="AL130" s="142">
        <f t="shared" si="53"/>
        <v>0</v>
      </c>
      <c r="AM130" s="142">
        <f t="shared" si="54"/>
        <v>0</v>
      </c>
      <c r="AN130" s="142">
        <f t="shared" si="55"/>
        <v>0</v>
      </c>
      <c r="AO130" s="142">
        <f t="shared" si="56"/>
        <v>0</v>
      </c>
      <c r="AP130" s="142">
        <f t="shared" si="57"/>
        <v>0</v>
      </c>
      <c r="AQ130" s="78"/>
      <c r="AR130" s="78"/>
      <c r="AS130" s="78"/>
      <c r="AT130" s="78"/>
      <c r="AU130" s="78"/>
      <c r="AV130" s="78"/>
      <c r="AW130" s="78"/>
      <c r="AX130" s="78"/>
      <c r="AY130" s="78"/>
      <c r="AZ130" s="78"/>
    </row>
    <row r="131" spans="1:52" s="100" customFormat="1" ht="15" customHeight="1" x14ac:dyDescent="0.25">
      <c r="A131" s="98">
        <f>D9</f>
        <v>10000950</v>
      </c>
      <c r="B131" s="98">
        <f>D15</f>
        <v>2</v>
      </c>
      <c r="C131" s="97"/>
      <c r="D131" s="99"/>
      <c r="E131" s="97"/>
      <c r="F131" s="83"/>
      <c r="G131" s="97"/>
      <c r="H131" s="104"/>
      <c r="I131" s="119"/>
      <c r="J131" s="104"/>
      <c r="K131" s="121"/>
      <c r="L131" s="83"/>
      <c r="M131" s="83"/>
      <c r="N131" s="83"/>
      <c r="O131" s="83"/>
      <c r="P131" s="83"/>
      <c r="Q131" s="83"/>
      <c r="R131" s="83"/>
      <c r="S131" s="83"/>
      <c r="T131" s="83"/>
      <c r="U131" s="83"/>
      <c r="V131" s="83"/>
      <c r="W131" s="83"/>
      <c r="X131" s="212"/>
      <c r="Y131" s="228"/>
      <c r="Z131" s="228"/>
      <c r="AA131" s="229"/>
      <c r="AB131" s="171"/>
      <c r="AC131" s="141">
        <f t="shared" si="44"/>
        <v>0</v>
      </c>
      <c r="AD131" s="141">
        <f t="shared" si="45"/>
        <v>0</v>
      </c>
      <c r="AE131" s="141">
        <f t="shared" si="46"/>
        <v>0</v>
      </c>
      <c r="AF131" s="141">
        <f t="shared" si="47"/>
        <v>0</v>
      </c>
      <c r="AG131" s="141">
        <f t="shared" si="48"/>
        <v>0</v>
      </c>
      <c r="AH131" s="141">
        <f t="shared" si="49"/>
        <v>0</v>
      </c>
      <c r="AI131" s="141">
        <f t="shared" si="50"/>
        <v>0</v>
      </c>
      <c r="AJ131" s="141">
        <f t="shared" si="51"/>
        <v>0</v>
      </c>
      <c r="AK131" s="142">
        <f t="shared" si="52"/>
        <v>0</v>
      </c>
      <c r="AL131" s="142">
        <f t="shared" si="53"/>
        <v>0</v>
      </c>
      <c r="AM131" s="142">
        <f t="shared" si="54"/>
        <v>0</v>
      </c>
      <c r="AN131" s="142">
        <f t="shared" si="55"/>
        <v>0</v>
      </c>
      <c r="AO131" s="142">
        <f t="shared" si="56"/>
        <v>0</v>
      </c>
      <c r="AP131" s="142">
        <f t="shared" si="57"/>
        <v>0</v>
      </c>
      <c r="AQ131" s="78"/>
      <c r="AR131" s="78"/>
      <c r="AS131" s="78"/>
      <c r="AT131" s="78"/>
      <c r="AU131" s="78"/>
      <c r="AV131" s="78"/>
      <c r="AW131" s="78"/>
      <c r="AX131" s="78"/>
      <c r="AY131" s="78"/>
      <c r="AZ131" s="78"/>
    </row>
    <row r="132" spans="1:52" s="100" customFormat="1" ht="15" customHeight="1" x14ac:dyDescent="0.25">
      <c r="A132" s="98">
        <f>D9</f>
        <v>10000950</v>
      </c>
      <c r="B132" s="98">
        <f>D15</f>
        <v>2</v>
      </c>
      <c r="C132" s="101"/>
      <c r="D132" s="224"/>
      <c r="E132" s="225"/>
      <c r="F132" s="226"/>
      <c r="G132" s="101"/>
      <c r="H132" s="105"/>
      <c r="I132" s="120"/>
      <c r="J132" s="105"/>
      <c r="K132" s="122"/>
      <c r="L132" s="84"/>
      <c r="M132" s="84"/>
      <c r="N132" s="84"/>
      <c r="O132" s="84"/>
      <c r="P132" s="84"/>
      <c r="Q132" s="84"/>
      <c r="R132" s="84"/>
      <c r="S132" s="84"/>
      <c r="T132" s="84"/>
      <c r="U132" s="84"/>
      <c r="V132" s="84"/>
      <c r="W132" s="84"/>
      <c r="X132" s="211"/>
      <c r="Y132" s="103"/>
      <c r="Z132" s="103"/>
      <c r="AA132" s="102"/>
      <c r="AB132" s="171"/>
      <c r="AC132" s="141">
        <f t="shared" si="44"/>
        <v>0</v>
      </c>
      <c r="AD132" s="141">
        <f t="shared" si="45"/>
        <v>0</v>
      </c>
      <c r="AE132" s="141">
        <f t="shared" si="46"/>
        <v>0</v>
      </c>
      <c r="AF132" s="141">
        <f t="shared" si="47"/>
        <v>0</v>
      </c>
      <c r="AG132" s="141">
        <f t="shared" si="48"/>
        <v>0</v>
      </c>
      <c r="AH132" s="141">
        <f t="shared" si="49"/>
        <v>0</v>
      </c>
      <c r="AI132" s="141">
        <f t="shared" si="50"/>
        <v>0</v>
      </c>
      <c r="AJ132" s="141">
        <f t="shared" si="51"/>
        <v>0</v>
      </c>
      <c r="AK132" s="142">
        <f t="shared" si="52"/>
        <v>0</v>
      </c>
      <c r="AL132" s="142">
        <f t="shared" si="53"/>
        <v>0</v>
      </c>
      <c r="AM132" s="142">
        <f t="shared" si="54"/>
        <v>0</v>
      </c>
      <c r="AN132" s="142">
        <f t="shared" si="55"/>
        <v>0</v>
      </c>
      <c r="AO132" s="142">
        <f t="shared" si="56"/>
        <v>0</v>
      </c>
      <c r="AP132" s="142">
        <f t="shared" si="57"/>
        <v>0</v>
      </c>
      <c r="AQ132" s="78"/>
      <c r="AR132" s="78"/>
      <c r="AS132" s="78"/>
      <c r="AT132" s="78"/>
      <c r="AU132" s="78"/>
      <c r="AV132" s="78"/>
      <c r="AW132" s="78"/>
      <c r="AX132" s="78"/>
      <c r="AY132" s="78"/>
      <c r="AZ132" s="78"/>
    </row>
    <row r="133" spans="1:52" s="100" customFormat="1" ht="15" customHeight="1" x14ac:dyDescent="0.25">
      <c r="A133" s="98">
        <f>D9</f>
        <v>10000950</v>
      </c>
      <c r="B133" s="98">
        <f>D15</f>
        <v>2</v>
      </c>
      <c r="C133" s="97"/>
      <c r="D133" s="99"/>
      <c r="E133" s="97"/>
      <c r="F133" s="83"/>
      <c r="G133" s="97"/>
      <c r="H133" s="104"/>
      <c r="I133" s="119"/>
      <c r="J133" s="104"/>
      <c r="K133" s="121"/>
      <c r="L133" s="83"/>
      <c r="M133" s="83"/>
      <c r="N133" s="83"/>
      <c r="O133" s="83"/>
      <c r="P133" s="83"/>
      <c r="Q133" s="83"/>
      <c r="R133" s="83"/>
      <c r="S133" s="83"/>
      <c r="T133" s="83"/>
      <c r="U133" s="83"/>
      <c r="V133" s="83"/>
      <c r="W133" s="83"/>
      <c r="X133" s="212"/>
      <c r="Y133" s="228"/>
      <c r="Z133" s="228"/>
      <c r="AA133" s="229"/>
      <c r="AB133" s="171"/>
      <c r="AC133" s="141">
        <f t="shared" si="44"/>
        <v>0</v>
      </c>
      <c r="AD133" s="141">
        <f t="shared" si="45"/>
        <v>0</v>
      </c>
      <c r="AE133" s="141">
        <f t="shared" si="46"/>
        <v>0</v>
      </c>
      <c r="AF133" s="141">
        <f t="shared" si="47"/>
        <v>0</v>
      </c>
      <c r="AG133" s="141">
        <f t="shared" si="48"/>
        <v>0</v>
      </c>
      <c r="AH133" s="141">
        <f t="shared" si="49"/>
        <v>0</v>
      </c>
      <c r="AI133" s="141">
        <f t="shared" si="50"/>
        <v>0</v>
      </c>
      <c r="AJ133" s="141">
        <f t="shared" si="51"/>
        <v>0</v>
      </c>
      <c r="AK133" s="142">
        <f t="shared" si="52"/>
        <v>0</v>
      </c>
      <c r="AL133" s="142">
        <f t="shared" si="53"/>
        <v>0</v>
      </c>
      <c r="AM133" s="142">
        <f t="shared" si="54"/>
        <v>0</v>
      </c>
      <c r="AN133" s="142">
        <f t="shared" si="55"/>
        <v>0</v>
      </c>
      <c r="AO133" s="142">
        <f t="shared" si="56"/>
        <v>0</v>
      </c>
      <c r="AP133" s="142">
        <f t="shared" si="57"/>
        <v>0</v>
      </c>
      <c r="AQ133" s="78"/>
      <c r="AR133" s="78"/>
      <c r="AS133" s="78"/>
      <c r="AT133" s="78"/>
      <c r="AU133" s="78"/>
      <c r="AV133" s="78"/>
      <c r="AW133" s="78"/>
      <c r="AX133" s="78"/>
      <c r="AY133" s="78"/>
      <c r="AZ133" s="78"/>
    </row>
    <row r="134" spans="1:52" s="100" customFormat="1" ht="15" customHeight="1" x14ac:dyDescent="0.25">
      <c r="A134" s="98">
        <f>D9</f>
        <v>10000950</v>
      </c>
      <c r="B134" s="98">
        <f>D15</f>
        <v>2</v>
      </c>
      <c r="C134" s="101"/>
      <c r="D134" s="224"/>
      <c r="E134" s="225"/>
      <c r="F134" s="226"/>
      <c r="G134" s="101"/>
      <c r="H134" s="105"/>
      <c r="I134" s="120"/>
      <c r="J134" s="105"/>
      <c r="K134" s="122"/>
      <c r="L134" s="84"/>
      <c r="M134" s="84"/>
      <c r="N134" s="84"/>
      <c r="O134" s="84"/>
      <c r="P134" s="84"/>
      <c r="Q134" s="84"/>
      <c r="R134" s="84"/>
      <c r="S134" s="84"/>
      <c r="T134" s="84"/>
      <c r="U134" s="84"/>
      <c r="V134" s="84"/>
      <c r="W134" s="84"/>
      <c r="X134" s="211"/>
      <c r="Y134" s="103"/>
      <c r="Z134" s="103"/>
      <c r="AA134" s="102"/>
      <c r="AB134" s="171"/>
      <c r="AC134" s="141">
        <f t="shared" si="44"/>
        <v>0</v>
      </c>
      <c r="AD134" s="141">
        <f t="shared" si="45"/>
        <v>0</v>
      </c>
      <c r="AE134" s="141">
        <f t="shared" si="46"/>
        <v>0</v>
      </c>
      <c r="AF134" s="141">
        <f t="shared" si="47"/>
        <v>0</v>
      </c>
      <c r="AG134" s="141">
        <f t="shared" si="48"/>
        <v>0</v>
      </c>
      <c r="AH134" s="141">
        <f t="shared" si="49"/>
        <v>0</v>
      </c>
      <c r="AI134" s="141">
        <f t="shared" si="50"/>
        <v>0</v>
      </c>
      <c r="AJ134" s="141">
        <f t="shared" si="51"/>
        <v>0</v>
      </c>
      <c r="AK134" s="142">
        <f t="shared" si="52"/>
        <v>0</v>
      </c>
      <c r="AL134" s="142">
        <f t="shared" si="53"/>
        <v>0</v>
      </c>
      <c r="AM134" s="142">
        <f t="shared" si="54"/>
        <v>0</v>
      </c>
      <c r="AN134" s="142">
        <f t="shared" si="55"/>
        <v>0</v>
      </c>
      <c r="AO134" s="142">
        <f t="shared" si="56"/>
        <v>0</v>
      </c>
      <c r="AP134" s="142">
        <f t="shared" si="57"/>
        <v>0</v>
      </c>
      <c r="AQ134" s="78"/>
      <c r="AR134" s="78"/>
      <c r="AS134" s="78"/>
      <c r="AT134" s="78"/>
      <c r="AU134" s="78"/>
      <c r="AV134" s="78"/>
      <c r="AW134" s="78"/>
      <c r="AX134" s="78"/>
      <c r="AY134" s="78"/>
      <c r="AZ134" s="78"/>
    </row>
    <row r="135" spans="1:52" s="100" customFormat="1" ht="15" customHeight="1" x14ac:dyDescent="0.25">
      <c r="A135" s="98">
        <f>D9</f>
        <v>10000950</v>
      </c>
      <c r="B135" s="98">
        <f>D15</f>
        <v>2</v>
      </c>
      <c r="C135" s="97"/>
      <c r="D135" s="99"/>
      <c r="E135" s="97"/>
      <c r="F135" s="83"/>
      <c r="G135" s="97"/>
      <c r="H135" s="104"/>
      <c r="I135" s="119"/>
      <c r="J135" s="104"/>
      <c r="K135" s="121"/>
      <c r="L135" s="83"/>
      <c r="M135" s="83"/>
      <c r="N135" s="83"/>
      <c r="O135" s="83"/>
      <c r="P135" s="83"/>
      <c r="Q135" s="83"/>
      <c r="R135" s="83"/>
      <c r="S135" s="83"/>
      <c r="T135" s="83"/>
      <c r="U135" s="83"/>
      <c r="V135" s="83"/>
      <c r="W135" s="83"/>
      <c r="X135" s="212"/>
      <c r="Y135" s="228"/>
      <c r="Z135" s="228"/>
      <c r="AA135" s="229"/>
      <c r="AB135" s="171"/>
      <c r="AC135" s="141">
        <f t="shared" si="44"/>
        <v>0</v>
      </c>
      <c r="AD135" s="141">
        <f t="shared" si="45"/>
        <v>0</v>
      </c>
      <c r="AE135" s="141">
        <f t="shared" si="46"/>
        <v>0</v>
      </c>
      <c r="AF135" s="141">
        <f t="shared" si="47"/>
        <v>0</v>
      </c>
      <c r="AG135" s="141">
        <f t="shared" si="48"/>
        <v>0</v>
      </c>
      <c r="AH135" s="141">
        <f t="shared" si="49"/>
        <v>0</v>
      </c>
      <c r="AI135" s="141">
        <f t="shared" si="50"/>
        <v>0</v>
      </c>
      <c r="AJ135" s="141">
        <f t="shared" si="51"/>
        <v>0</v>
      </c>
      <c r="AK135" s="142">
        <f t="shared" si="52"/>
        <v>0</v>
      </c>
      <c r="AL135" s="142">
        <f t="shared" si="53"/>
        <v>0</v>
      </c>
      <c r="AM135" s="142">
        <f t="shared" si="54"/>
        <v>0</v>
      </c>
      <c r="AN135" s="142">
        <f t="shared" si="55"/>
        <v>0</v>
      </c>
      <c r="AO135" s="142">
        <f t="shared" si="56"/>
        <v>0</v>
      </c>
      <c r="AP135" s="142">
        <f t="shared" si="57"/>
        <v>0</v>
      </c>
      <c r="AQ135" s="78"/>
      <c r="AR135" s="78"/>
      <c r="AS135" s="78"/>
      <c r="AT135" s="78"/>
      <c r="AU135" s="78"/>
      <c r="AV135" s="78"/>
      <c r="AW135" s="78"/>
      <c r="AX135" s="78"/>
      <c r="AY135" s="78"/>
      <c r="AZ135" s="78"/>
    </row>
    <row r="136" spans="1:52" s="100" customFormat="1" ht="15" customHeight="1" x14ac:dyDescent="0.25">
      <c r="A136" s="98">
        <f>D9</f>
        <v>10000950</v>
      </c>
      <c r="B136" s="98">
        <f>D15</f>
        <v>2</v>
      </c>
      <c r="C136" s="101"/>
      <c r="D136" s="224"/>
      <c r="E136" s="225"/>
      <c r="F136" s="226"/>
      <c r="G136" s="101"/>
      <c r="H136" s="105"/>
      <c r="I136" s="120"/>
      <c r="J136" s="105"/>
      <c r="K136" s="122"/>
      <c r="L136" s="84"/>
      <c r="M136" s="84"/>
      <c r="N136" s="84"/>
      <c r="O136" s="84"/>
      <c r="P136" s="84"/>
      <c r="Q136" s="84"/>
      <c r="R136" s="84"/>
      <c r="S136" s="84"/>
      <c r="T136" s="84"/>
      <c r="U136" s="84"/>
      <c r="V136" s="84"/>
      <c r="W136" s="84"/>
      <c r="X136" s="211"/>
      <c r="Y136" s="103"/>
      <c r="Z136" s="103"/>
      <c r="AA136" s="102"/>
      <c r="AB136" s="171"/>
      <c r="AC136" s="141">
        <f t="shared" si="44"/>
        <v>0</v>
      </c>
      <c r="AD136" s="141">
        <f t="shared" si="45"/>
        <v>0</v>
      </c>
      <c r="AE136" s="141">
        <f t="shared" si="46"/>
        <v>0</v>
      </c>
      <c r="AF136" s="141">
        <f t="shared" si="47"/>
        <v>0</v>
      </c>
      <c r="AG136" s="141">
        <f t="shared" si="48"/>
        <v>0</v>
      </c>
      <c r="AH136" s="141">
        <f t="shared" si="49"/>
        <v>0</v>
      </c>
      <c r="AI136" s="141">
        <f t="shared" si="50"/>
        <v>0</v>
      </c>
      <c r="AJ136" s="141">
        <f t="shared" si="51"/>
        <v>0</v>
      </c>
      <c r="AK136" s="142">
        <f t="shared" si="52"/>
        <v>0</v>
      </c>
      <c r="AL136" s="142">
        <f t="shared" si="53"/>
        <v>0</v>
      </c>
      <c r="AM136" s="142">
        <f t="shared" si="54"/>
        <v>0</v>
      </c>
      <c r="AN136" s="142">
        <f t="shared" si="55"/>
        <v>0</v>
      </c>
      <c r="AO136" s="142">
        <f t="shared" si="56"/>
        <v>0</v>
      </c>
      <c r="AP136" s="142">
        <f t="shared" si="57"/>
        <v>0</v>
      </c>
      <c r="AQ136" s="78"/>
      <c r="AR136" s="78"/>
      <c r="AS136" s="78"/>
      <c r="AT136" s="78"/>
      <c r="AU136" s="78"/>
      <c r="AV136" s="78"/>
      <c r="AW136" s="78"/>
      <c r="AX136" s="78"/>
      <c r="AY136" s="78"/>
      <c r="AZ136" s="78"/>
    </row>
    <row r="137" spans="1:52" s="100" customFormat="1" ht="15" customHeight="1" x14ac:dyDescent="0.25">
      <c r="A137" s="98">
        <f>D9</f>
        <v>10000950</v>
      </c>
      <c r="B137" s="98">
        <f>D15</f>
        <v>2</v>
      </c>
      <c r="C137" s="97"/>
      <c r="D137" s="99"/>
      <c r="E137" s="97"/>
      <c r="F137" s="83"/>
      <c r="G137" s="97"/>
      <c r="H137" s="104"/>
      <c r="I137" s="119"/>
      <c r="J137" s="104"/>
      <c r="K137" s="121"/>
      <c r="L137" s="83"/>
      <c r="M137" s="83"/>
      <c r="N137" s="83"/>
      <c r="O137" s="83"/>
      <c r="P137" s="83"/>
      <c r="Q137" s="83"/>
      <c r="R137" s="83"/>
      <c r="S137" s="83"/>
      <c r="T137" s="83"/>
      <c r="U137" s="83"/>
      <c r="V137" s="83"/>
      <c r="W137" s="83"/>
      <c r="X137" s="212"/>
      <c r="Y137" s="228"/>
      <c r="Z137" s="228"/>
      <c r="AA137" s="229"/>
      <c r="AB137" s="171"/>
      <c r="AC137" s="141">
        <f t="shared" si="44"/>
        <v>0</v>
      </c>
      <c r="AD137" s="141">
        <f t="shared" si="45"/>
        <v>0</v>
      </c>
      <c r="AE137" s="141">
        <f t="shared" si="46"/>
        <v>0</v>
      </c>
      <c r="AF137" s="141">
        <f t="shared" si="47"/>
        <v>0</v>
      </c>
      <c r="AG137" s="141">
        <f t="shared" si="48"/>
        <v>0</v>
      </c>
      <c r="AH137" s="141">
        <f t="shared" si="49"/>
        <v>0</v>
      </c>
      <c r="AI137" s="141">
        <f t="shared" si="50"/>
        <v>0</v>
      </c>
      <c r="AJ137" s="141">
        <f t="shared" si="51"/>
        <v>0</v>
      </c>
      <c r="AK137" s="142">
        <f t="shared" si="52"/>
        <v>0</v>
      </c>
      <c r="AL137" s="142">
        <f t="shared" si="53"/>
        <v>0</v>
      </c>
      <c r="AM137" s="142">
        <f t="shared" si="54"/>
        <v>0</v>
      </c>
      <c r="AN137" s="142">
        <f t="shared" si="55"/>
        <v>0</v>
      </c>
      <c r="AO137" s="142">
        <f t="shared" si="56"/>
        <v>0</v>
      </c>
      <c r="AP137" s="142">
        <f t="shared" si="57"/>
        <v>0</v>
      </c>
      <c r="AQ137" s="78"/>
      <c r="AR137" s="78"/>
      <c r="AS137" s="78"/>
      <c r="AT137" s="78"/>
      <c r="AU137" s="78"/>
      <c r="AV137" s="78"/>
      <c r="AW137" s="78"/>
      <c r="AX137" s="78"/>
      <c r="AY137" s="78"/>
      <c r="AZ137" s="78"/>
    </row>
    <row r="138" spans="1:52" s="100" customFormat="1" ht="15" customHeight="1" x14ac:dyDescent="0.25">
      <c r="A138" s="98">
        <f>D9</f>
        <v>10000950</v>
      </c>
      <c r="B138" s="98">
        <f>D15</f>
        <v>2</v>
      </c>
      <c r="C138" s="101"/>
      <c r="D138" s="224"/>
      <c r="E138" s="225"/>
      <c r="F138" s="226"/>
      <c r="G138" s="101"/>
      <c r="H138" s="105"/>
      <c r="I138" s="120"/>
      <c r="J138" s="105"/>
      <c r="K138" s="122"/>
      <c r="L138" s="84"/>
      <c r="M138" s="84"/>
      <c r="N138" s="84"/>
      <c r="O138" s="84"/>
      <c r="P138" s="84"/>
      <c r="Q138" s="84"/>
      <c r="R138" s="84"/>
      <c r="S138" s="84"/>
      <c r="T138" s="84"/>
      <c r="U138" s="84"/>
      <c r="V138" s="84"/>
      <c r="W138" s="84"/>
      <c r="X138" s="211"/>
      <c r="Y138" s="103"/>
      <c r="Z138" s="103"/>
      <c r="AA138" s="102"/>
      <c r="AB138" s="171"/>
      <c r="AC138" s="141">
        <f t="shared" si="44"/>
        <v>0</v>
      </c>
      <c r="AD138" s="141">
        <f t="shared" si="45"/>
        <v>0</v>
      </c>
      <c r="AE138" s="141">
        <f t="shared" si="46"/>
        <v>0</v>
      </c>
      <c r="AF138" s="141">
        <f t="shared" si="47"/>
        <v>0</v>
      </c>
      <c r="AG138" s="141">
        <f t="shared" si="48"/>
        <v>0</v>
      </c>
      <c r="AH138" s="141">
        <f t="shared" si="49"/>
        <v>0</v>
      </c>
      <c r="AI138" s="141">
        <f t="shared" si="50"/>
        <v>0</v>
      </c>
      <c r="AJ138" s="141">
        <f t="shared" si="51"/>
        <v>0</v>
      </c>
      <c r="AK138" s="142">
        <f t="shared" si="52"/>
        <v>0</v>
      </c>
      <c r="AL138" s="142">
        <f t="shared" si="53"/>
        <v>0</v>
      </c>
      <c r="AM138" s="142">
        <f t="shared" si="54"/>
        <v>0</v>
      </c>
      <c r="AN138" s="142">
        <f t="shared" si="55"/>
        <v>0</v>
      </c>
      <c r="AO138" s="142">
        <f t="shared" si="56"/>
        <v>0</v>
      </c>
      <c r="AP138" s="142">
        <f t="shared" si="57"/>
        <v>0</v>
      </c>
      <c r="AQ138" s="78"/>
      <c r="AR138" s="78"/>
      <c r="AS138" s="78"/>
      <c r="AT138" s="78"/>
      <c r="AU138" s="78"/>
      <c r="AV138" s="78"/>
      <c r="AW138" s="78"/>
      <c r="AX138" s="78"/>
      <c r="AY138" s="78"/>
      <c r="AZ138" s="78"/>
    </row>
    <row r="139" spans="1:52" s="100" customFormat="1" ht="15" customHeight="1" x14ac:dyDescent="0.25">
      <c r="A139" s="98">
        <f>D9</f>
        <v>10000950</v>
      </c>
      <c r="B139" s="98">
        <f>D15</f>
        <v>2</v>
      </c>
      <c r="C139" s="97"/>
      <c r="D139" s="99"/>
      <c r="E139" s="97"/>
      <c r="F139" s="83"/>
      <c r="G139" s="97"/>
      <c r="H139" s="104"/>
      <c r="I139" s="119"/>
      <c r="J139" s="104"/>
      <c r="K139" s="121"/>
      <c r="L139" s="83"/>
      <c r="M139" s="83"/>
      <c r="N139" s="83"/>
      <c r="O139" s="83"/>
      <c r="P139" s="83"/>
      <c r="Q139" s="83"/>
      <c r="R139" s="83"/>
      <c r="S139" s="83"/>
      <c r="T139" s="83"/>
      <c r="U139" s="83"/>
      <c r="V139" s="83"/>
      <c r="W139" s="83"/>
      <c r="X139" s="212"/>
      <c r="Y139" s="228"/>
      <c r="Z139" s="228"/>
      <c r="AA139" s="229"/>
      <c r="AB139" s="171"/>
      <c r="AC139" s="141">
        <f t="shared" si="44"/>
        <v>0</v>
      </c>
      <c r="AD139" s="141">
        <f t="shared" si="45"/>
        <v>0</v>
      </c>
      <c r="AE139" s="141">
        <f t="shared" si="46"/>
        <v>0</v>
      </c>
      <c r="AF139" s="141">
        <f t="shared" si="47"/>
        <v>0</v>
      </c>
      <c r="AG139" s="141">
        <f t="shared" si="48"/>
        <v>0</v>
      </c>
      <c r="AH139" s="141">
        <f t="shared" si="49"/>
        <v>0</v>
      </c>
      <c r="AI139" s="141">
        <f t="shared" si="50"/>
        <v>0</v>
      </c>
      <c r="AJ139" s="141">
        <f t="shared" si="51"/>
        <v>0</v>
      </c>
      <c r="AK139" s="142">
        <f t="shared" si="52"/>
        <v>0</v>
      </c>
      <c r="AL139" s="142">
        <f t="shared" si="53"/>
        <v>0</v>
      </c>
      <c r="AM139" s="142">
        <f t="shared" si="54"/>
        <v>0</v>
      </c>
      <c r="AN139" s="142">
        <f t="shared" si="55"/>
        <v>0</v>
      </c>
      <c r="AO139" s="142">
        <f t="shared" si="56"/>
        <v>0</v>
      </c>
      <c r="AP139" s="142">
        <f t="shared" si="57"/>
        <v>0</v>
      </c>
      <c r="AQ139" s="78"/>
      <c r="AR139" s="78"/>
      <c r="AS139" s="78"/>
      <c r="AT139" s="78"/>
      <c r="AU139" s="78"/>
      <c r="AV139" s="78"/>
      <c r="AW139" s="78"/>
      <c r="AX139" s="78"/>
      <c r="AY139" s="78"/>
      <c r="AZ139" s="78"/>
    </row>
    <row r="140" spans="1:52" s="100" customFormat="1" ht="15" customHeight="1" x14ac:dyDescent="0.25">
      <c r="A140" s="98">
        <f>D9</f>
        <v>10000950</v>
      </c>
      <c r="B140" s="98">
        <f>D15</f>
        <v>2</v>
      </c>
      <c r="C140" s="101"/>
      <c r="D140" s="224"/>
      <c r="E140" s="225"/>
      <c r="F140" s="226"/>
      <c r="G140" s="101"/>
      <c r="H140" s="105"/>
      <c r="I140" s="120"/>
      <c r="J140" s="105"/>
      <c r="K140" s="122"/>
      <c r="L140" s="84"/>
      <c r="M140" s="84"/>
      <c r="N140" s="84"/>
      <c r="O140" s="84"/>
      <c r="P140" s="84"/>
      <c r="Q140" s="84"/>
      <c r="R140" s="84"/>
      <c r="S140" s="84"/>
      <c r="T140" s="84"/>
      <c r="U140" s="84"/>
      <c r="V140" s="84"/>
      <c r="W140" s="84"/>
      <c r="X140" s="211"/>
      <c r="Y140" s="103"/>
      <c r="Z140" s="103"/>
      <c r="AA140" s="102"/>
      <c r="AB140" s="171"/>
      <c r="AC140" s="141">
        <f t="shared" si="44"/>
        <v>0</v>
      </c>
      <c r="AD140" s="141">
        <f t="shared" si="45"/>
        <v>0</v>
      </c>
      <c r="AE140" s="141">
        <f t="shared" si="46"/>
        <v>0</v>
      </c>
      <c r="AF140" s="141">
        <f t="shared" si="47"/>
        <v>0</v>
      </c>
      <c r="AG140" s="141">
        <f t="shared" si="48"/>
        <v>0</v>
      </c>
      <c r="AH140" s="141">
        <f t="shared" si="49"/>
        <v>0</v>
      </c>
      <c r="AI140" s="141">
        <f t="shared" si="50"/>
        <v>0</v>
      </c>
      <c r="AJ140" s="141">
        <f t="shared" si="51"/>
        <v>0</v>
      </c>
      <c r="AK140" s="142">
        <f t="shared" si="52"/>
        <v>0</v>
      </c>
      <c r="AL140" s="142">
        <f t="shared" si="53"/>
        <v>0</v>
      </c>
      <c r="AM140" s="142">
        <f t="shared" si="54"/>
        <v>0</v>
      </c>
      <c r="AN140" s="142">
        <f t="shared" si="55"/>
        <v>0</v>
      </c>
      <c r="AO140" s="142">
        <f t="shared" si="56"/>
        <v>0</v>
      </c>
      <c r="AP140" s="142">
        <f t="shared" si="57"/>
        <v>0</v>
      </c>
      <c r="AQ140" s="78"/>
      <c r="AR140" s="78"/>
      <c r="AS140" s="78"/>
      <c r="AT140" s="78"/>
      <c r="AU140" s="78"/>
      <c r="AV140" s="78"/>
      <c r="AW140" s="78"/>
      <c r="AX140" s="78"/>
      <c r="AY140" s="78"/>
      <c r="AZ140" s="78"/>
    </row>
    <row r="141" spans="1:52" s="100" customFormat="1" ht="15" customHeight="1" x14ac:dyDescent="0.25">
      <c r="A141" s="98">
        <f>D9</f>
        <v>10000950</v>
      </c>
      <c r="B141" s="98">
        <f>D15</f>
        <v>2</v>
      </c>
      <c r="C141" s="97"/>
      <c r="D141" s="99"/>
      <c r="E141" s="97"/>
      <c r="F141" s="83"/>
      <c r="G141" s="97"/>
      <c r="H141" s="104"/>
      <c r="I141" s="119"/>
      <c r="J141" s="104"/>
      <c r="K141" s="121"/>
      <c r="L141" s="83"/>
      <c r="M141" s="83"/>
      <c r="N141" s="83"/>
      <c r="O141" s="83"/>
      <c r="P141" s="83"/>
      <c r="Q141" s="83"/>
      <c r="R141" s="83"/>
      <c r="S141" s="83"/>
      <c r="T141" s="83"/>
      <c r="U141" s="83"/>
      <c r="V141" s="83"/>
      <c r="W141" s="83"/>
      <c r="X141" s="212"/>
      <c r="Y141" s="228"/>
      <c r="Z141" s="228"/>
      <c r="AA141" s="229"/>
      <c r="AB141" s="171"/>
      <c r="AC141" s="141">
        <f t="shared" si="44"/>
        <v>0</v>
      </c>
      <c r="AD141" s="141">
        <f t="shared" si="45"/>
        <v>0</v>
      </c>
      <c r="AE141" s="141">
        <f t="shared" si="46"/>
        <v>0</v>
      </c>
      <c r="AF141" s="141">
        <f t="shared" si="47"/>
        <v>0</v>
      </c>
      <c r="AG141" s="141">
        <f t="shared" si="48"/>
        <v>0</v>
      </c>
      <c r="AH141" s="141">
        <f t="shared" si="49"/>
        <v>0</v>
      </c>
      <c r="AI141" s="141">
        <f t="shared" si="50"/>
        <v>0</v>
      </c>
      <c r="AJ141" s="141">
        <f t="shared" si="51"/>
        <v>0</v>
      </c>
      <c r="AK141" s="142">
        <f t="shared" si="52"/>
        <v>0</v>
      </c>
      <c r="AL141" s="142">
        <f t="shared" si="53"/>
        <v>0</v>
      </c>
      <c r="AM141" s="142">
        <f t="shared" si="54"/>
        <v>0</v>
      </c>
      <c r="AN141" s="142">
        <f t="shared" si="55"/>
        <v>0</v>
      </c>
      <c r="AO141" s="142">
        <f t="shared" si="56"/>
        <v>0</v>
      </c>
      <c r="AP141" s="142">
        <f t="shared" si="57"/>
        <v>0</v>
      </c>
      <c r="AQ141" s="78"/>
      <c r="AR141" s="78"/>
      <c r="AS141" s="78"/>
      <c r="AT141" s="78"/>
      <c r="AU141" s="78"/>
      <c r="AV141" s="78"/>
      <c r="AW141" s="78"/>
      <c r="AX141" s="78"/>
      <c r="AY141" s="78"/>
      <c r="AZ141" s="78"/>
    </row>
    <row r="142" spans="1:52" s="100" customFormat="1" ht="15" customHeight="1" x14ac:dyDescent="0.25">
      <c r="A142" s="98">
        <f>D9</f>
        <v>10000950</v>
      </c>
      <c r="B142" s="98">
        <f>D15</f>
        <v>2</v>
      </c>
      <c r="C142" s="101"/>
      <c r="D142" s="224"/>
      <c r="E142" s="225"/>
      <c r="F142" s="226"/>
      <c r="G142" s="101"/>
      <c r="H142" s="105"/>
      <c r="I142" s="120"/>
      <c r="J142" s="105"/>
      <c r="K142" s="122"/>
      <c r="L142" s="84"/>
      <c r="M142" s="84"/>
      <c r="N142" s="84"/>
      <c r="O142" s="84"/>
      <c r="P142" s="84"/>
      <c r="Q142" s="84"/>
      <c r="R142" s="84"/>
      <c r="S142" s="84"/>
      <c r="T142" s="84"/>
      <c r="U142" s="84"/>
      <c r="V142" s="84"/>
      <c r="W142" s="84"/>
      <c r="X142" s="211"/>
      <c r="Y142" s="103"/>
      <c r="Z142" s="103"/>
      <c r="AA142" s="102"/>
      <c r="AB142" s="171"/>
      <c r="AC142" s="141">
        <f t="shared" si="44"/>
        <v>0</v>
      </c>
      <c r="AD142" s="141">
        <f t="shared" si="45"/>
        <v>0</v>
      </c>
      <c r="AE142" s="141">
        <f t="shared" si="46"/>
        <v>0</v>
      </c>
      <c r="AF142" s="141">
        <f t="shared" si="47"/>
        <v>0</v>
      </c>
      <c r="AG142" s="141">
        <f t="shared" si="48"/>
        <v>0</v>
      </c>
      <c r="AH142" s="141">
        <f t="shared" si="49"/>
        <v>0</v>
      </c>
      <c r="AI142" s="141">
        <f t="shared" si="50"/>
        <v>0</v>
      </c>
      <c r="AJ142" s="141">
        <f t="shared" si="51"/>
        <v>0</v>
      </c>
      <c r="AK142" s="142">
        <f t="shared" si="52"/>
        <v>0</v>
      </c>
      <c r="AL142" s="142">
        <f t="shared" si="53"/>
        <v>0</v>
      </c>
      <c r="AM142" s="142">
        <f t="shared" si="54"/>
        <v>0</v>
      </c>
      <c r="AN142" s="142">
        <f t="shared" si="55"/>
        <v>0</v>
      </c>
      <c r="AO142" s="142">
        <f t="shared" si="56"/>
        <v>0</v>
      </c>
      <c r="AP142" s="142">
        <f t="shared" si="57"/>
        <v>0</v>
      </c>
      <c r="AQ142" s="78"/>
      <c r="AR142" s="78"/>
      <c r="AS142" s="78"/>
      <c r="AT142" s="78"/>
      <c r="AU142" s="78"/>
      <c r="AV142" s="78"/>
      <c r="AW142" s="78"/>
      <c r="AX142" s="78"/>
      <c r="AY142" s="78"/>
      <c r="AZ142" s="78"/>
    </row>
    <row r="143" spans="1:52" s="100" customFormat="1" ht="15" customHeight="1" x14ac:dyDescent="0.25">
      <c r="A143" s="98">
        <f>D9</f>
        <v>10000950</v>
      </c>
      <c r="B143" s="98">
        <f>D15</f>
        <v>2</v>
      </c>
      <c r="C143" s="97"/>
      <c r="D143" s="99"/>
      <c r="E143" s="97"/>
      <c r="F143" s="83"/>
      <c r="G143" s="97"/>
      <c r="H143" s="104"/>
      <c r="I143" s="119"/>
      <c r="J143" s="104"/>
      <c r="K143" s="121"/>
      <c r="L143" s="83"/>
      <c r="M143" s="83"/>
      <c r="N143" s="83"/>
      <c r="O143" s="83"/>
      <c r="P143" s="83"/>
      <c r="Q143" s="83"/>
      <c r="R143" s="83"/>
      <c r="S143" s="83"/>
      <c r="T143" s="83"/>
      <c r="U143" s="83"/>
      <c r="V143" s="83"/>
      <c r="W143" s="83"/>
      <c r="X143" s="212"/>
      <c r="Y143" s="228"/>
      <c r="Z143" s="228"/>
      <c r="AA143" s="229"/>
      <c r="AB143" s="171"/>
      <c r="AC143" s="141">
        <f t="shared" si="44"/>
        <v>0</v>
      </c>
      <c r="AD143" s="141">
        <f t="shared" si="45"/>
        <v>0</v>
      </c>
      <c r="AE143" s="141">
        <f t="shared" si="46"/>
        <v>0</v>
      </c>
      <c r="AF143" s="141">
        <f t="shared" si="47"/>
        <v>0</v>
      </c>
      <c r="AG143" s="141">
        <f t="shared" si="48"/>
        <v>0</v>
      </c>
      <c r="AH143" s="141">
        <f t="shared" si="49"/>
        <v>0</v>
      </c>
      <c r="AI143" s="141">
        <f t="shared" si="50"/>
        <v>0</v>
      </c>
      <c r="AJ143" s="141">
        <f t="shared" si="51"/>
        <v>0</v>
      </c>
      <c r="AK143" s="142">
        <f t="shared" si="52"/>
        <v>0</v>
      </c>
      <c r="AL143" s="142">
        <f t="shared" si="53"/>
        <v>0</v>
      </c>
      <c r="AM143" s="142">
        <f t="shared" si="54"/>
        <v>0</v>
      </c>
      <c r="AN143" s="142">
        <f t="shared" si="55"/>
        <v>0</v>
      </c>
      <c r="AO143" s="142">
        <f t="shared" si="56"/>
        <v>0</v>
      </c>
      <c r="AP143" s="142">
        <f t="shared" si="57"/>
        <v>0</v>
      </c>
      <c r="AQ143" s="78"/>
      <c r="AR143" s="78"/>
      <c r="AS143" s="78"/>
      <c r="AT143" s="78"/>
      <c r="AU143" s="78"/>
      <c r="AV143" s="78"/>
      <c r="AW143" s="78"/>
      <c r="AX143" s="78"/>
      <c r="AY143" s="78"/>
      <c r="AZ143" s="78"/>
    </row>
    <row r="144" spans="1:52" s="100" customFormat="1" ht="15" customHeight="1" x14ac:dyDescent="0.25">
      <c r="A144" s="98">
        <f>D9</f>
        <v>10000950</v>
      </c>
      <c r="B144" s="98">
        <f>D15</f>
        <v>2</v>
      </c>
      <c r="C144" s="101"/>
      <c r="D144" s="224"/>
      <c r="E144" s="225"/>
      <c r="F144" s="226"/>
      <c r="G144" s="101"/>
      <c r="H144" s="105"/>
      <c r="I144" s="120"/>
      <c r="J144" s="105"/>
      <c r="K144" s="122"/>
      <c r="L144" s="84"/>
      <c r="M144" s="84"/>
      <c r="N144" s="84"/>
      <c r="O144" s="84"/>
      <c r="P144" s="84"/>
      <c r="Q144" s="84"/>
      <c r="R144" s="84"/>
      <c r="S144" s="84"/>
      <c r="T144" s="84"/>
      <c r="U144" s="84"/>
      <c r="V144" s="84"/>
      <c r="W144" s="84"/>
      <c r="X144" s="211"/>
      <c r="Y144" s="103"/>
      <c r="Z144" s="103"/>
      <c r="AA144" s="102"/>
      <c r="AB144" s="171"/>
      <c r="AC144" s="141">
        <f t="shared" si="44"/>
        <v>0</v>
      </c>
      <c r="AD144" s="141">
        <f t="shared" si="45"/>
        <v>0</v>
      </c>
      <c r="AE144" s="141">
        <f t="shared" si="46"/>
        <v>0</v>
      </c>
      <c r="AF144" s="141">
        <f t="shared" si="47"/>
        <v>0</v>
      </c>
      <c r="AG144" s="141">
        <f t="shared" si="48"/>
        <v>0</v>
      </c>
      <c r="AH144" s="141">
        <f t="shared" si="49"/>
        <v>0</v>
      </c>
      <c r="AI144" s="141">
        <f t="shared" si="50"/>
        <v>0</v>
      </c>
      <c r="AJ144" s="141">
        <f t="shared" si="51"/>
        <v>0</v>
      </c>
      <c r="AK144" s="142">
        <f t="shared" si="52"/>
        <v>0</v>
      </c>
      <c r="AL144" s="142">
        <f t="shared" si="53"/>
        <v>0</v>
      </c>
      <c r="AM144" s="142">
        <f t="shared" si="54"/>
        <v>0</v>
      </c>
      <c r="AN144" s="142">
        <f t="shared" si="55"/>
        <v>0</v>
      </c>
      <c r="AO144" s="142">
        <f t="shared" si="56"/>
        <v>0</v>
      </c>
      <c r="AP144" s="142">
        <f t="shared" si="57"/>
        <v>0</v>
      </c>
      <c r="AQ144" s="78"/>
      <c r="AR144" s="78"/>
      <c r="AS144" s="78"/>
      <c r="AT144" s="78"/>
      <c r="AU144" s="78"/>
      <c r="AV144" s="78"/>
      <c r="AW144" s="78"/>
      <c r="AX144" s="78"/>
      <c r="AY144" s="78"/>
      <c r="AZ144" s="78"/>
    </row>
    <row r="145" spans="1:52" s="100" customFormat="1" ht="15" customHeight="1" x14ac:dyDescent="0.25">
      <c r="A145" s="98">
        <f>D9</f>
        <v>10000950</v>
      </c>
      <c r="B145" s="98">
        <f>D15</f>
        <v>2</v>
      </c>
      <c r="C145" s="97"/>
      <c r="D145" s="99"/>
      <c r="E145" s="97"/>
      <c r="F145" s="83"/>
      <c r="G145" s="97"/>
      <c r="H145" s="104"/>
      <c r="I145" s="119"/>
      <c r="J145" s="104"/>
      <c r="K145" s="121"/>
      <c r="L145" s="83"/>
      <c r="M145" s="83"/>
      <c r="N145" s="83"/>
      <c r="O145" s="83"/>
      <c r="P145" s="83"/>
      <c r="Q145" s="83"/>
      <c r="R145" s="83"/>
      <c r="S145" s="83"/>
      <c r="T145" s="83"/>
      <c r="U145" s="83"/>
      <c r="V145" s="83"/>
      <c r="W145" s="83"/>
      <c r="X145" s="212"/>
      <c r="Y145" s="228"/>
      <c r="Z145" s="228"/>
      <c r="AA145" s="229"/>
      <c r="AB145" s="171"/>
      <c r="AC145" s="141">
        <f t="shared" si="44"/>
        <v>0</v>
      </c>
      <c r="AD145" s="141">
        <f t="shared" si="45"/>
        <v>0</v>
      </c>
      <c r="AE145" s="141">
        <f t="shared" si="46"/>
        <v>0</v>
      </c>
      <c r="AF145" s="141">
        <f t="shared" si="47"/>
        <v>0</v>
      </c>
      <c r="AG145" s="141">
        <f t="shared" si="48"/>
        <v>0</v>
      </c>
      <c r="AH145" s="141">
        <f t="shared" si="49"/>
        <v>0</v>
      </c>
      <c r="AI145" s="141">
        <f t="shared" si="50"/>
        <v>0</v>
      </c>
      <c r="AJ145" s="141">
        <f t="shared" si="51"/>
        <v>0</v>
      </c>
      <c r="AK145" s="142">
        <f t="shared" si="52"/>
        <v>0</v>
      </c>
      <c r="AL145" s="142">
        <f t="shared" si="53"/>
        <v>0</v>
      </c>
      <c r="AM145" s="142">
        <f t="shared" si="54"/>
        <v>0</v>
      </c>
      <c r="AN145" s="142">
        <f t="shared" si="55"/>
        <v>0</v>
      </c>
      <c r="AO145" s="142">
        <f t="shared" si="56"/>
        <v>0</v>
      </c>
      <c r="AP145" s="142">
        <f t="shared" si="57"/>
        <v>0</v>
      </c>
      <c r="AQ145" s="78"/>
      <c r="AR145" s="78"/>
      <c r="AS145" s="78"/>
      <c r="AT145" s="78"/>
      <c r="AU145" s="78"/>
      <c r="AV145" s="78"/>
      <c r="AW145" s="78"/>
      <c r="AX145" s="78"/>
      <c r="AY145" s="78"/>
      <c r="AZ145" s="78"/>
    </row>
    <row r="146" spans="1:52" s="100" customFormat="1" ht="15" customHeight="1" x14ac:dyDescent="0.25">
      <c r="A146" s="98">
        <f>D9</f>
        <v>10000950</v>
      </c>
      <c r="B146" s="98">
        <f>D15</f>
        <v>2</v>
      </c>
      <c r="C146" s="101"/>
      <c r="D146" s="224"/>
      <c r="E146" s="225"/>
      <c r="F146" s="226"/>
      <c r="G146" s="101"/>
      <c r="H146" s="105"/>
      <c r="I146" s="120"/>
      <c r="J146" s="105"/>
      <c r="K146" s="122"/>
      <c r="L146" s="84"/>
      <c r="M146" s="84"/>
      <c r="N146" s="84"/>
      <c r="O146" s="84"/>
      <c r="P146" s="84"/>
      <c r="Q146" s="84"/>
      <c r="R146" s="84"/>
      <c r="S146" s="84"/>
      <c r="T146" s="84"/>
      <c r="U146" s="84"/>
      <c r="V146" s="84"/>
      <c r="W146" s="84"/>
      <c r="X146" s="211"/>
      <c r="Y146" s="103"/>
      <c r="Z146" s="103"/>
      <c r="AA146" s="102"/>
      <c r="AB146" s="171"/>
      <c r="AC146" s="141">
        <f t="shared" si="44"/>
        <v>0</v>
      </c>
      <c r="AD146" s="141">
        <f t="shared" si="45"/>
        <v>0</v>
      </c>
      <c r="AE146" s="141">
        <f t="shared" si="46"/>
        <v>0</v>
      </c>
      <c r="AF146" s="141">
        <f t="shared" si="47"/>
        <v>0</v>
      </c>
      <c r="AG146" s="141">
        <f t="shared" si="48"/>
        <v>0</v>
      </c>
      <c r="AH146" s="141">
        <f t="shared" si="49"/>
        <v>0</v>
      </c>
      <c r="AI146" s="141">
        <f t="shared" si="50"/>
        <v>0</v>
      </c>
      <c r="AJ146" s="141">
        <f t="shared" si="51"/>
        <v>0</v>
      </c>
      <c r="AK146" s="142">
        <f t="shared" si="52"/>
        <v>0</v>
      </c>
      <c r="AL146" s="142">
        <f t="shared" si="53"/>
        <v>0</v>
      </c>
      <c r="AM146" s="142">
        <f t="shared" si="54"/>
        <v>0</v>
      </c>
      <c r="AN146" s="142">
        <f t="shared" si="55"/>
        <v>0</v>
      </c>
      <c r="AO146" s="142">
        <f t="shared" si="56"/>
        <v>0</v>
      </c>
      <c r="AP146" s="142">
        <f t="shared" si="57"/>
        <v>0</v>
      </c>
      <c r="AQ146" s="78"/>
      <c r="AR146" s="78"/>
      <c r="AS146" s="78"/>
      <c r="AT146" s="78"/>
      <c r="AU146" s="78"/>
      <c r="AV146" s="78"/>
      <c r="AW146" s="78"/>
      <c r="AX146" s="78"/>
      <c r="AY146" s="78"/>
      <c r="AZ146" s="78"/>
    </row>
    <row r="147" spans="1:52" s="100" customFormat="1" ht="15" customHeight="1" x14ac:dyDescent="0.25">
      <c r="A147" s="98">
        <f>D9</f>
        <v>10000950</v>
      </c>
      <c r="B147" s="98">
        <f>D15</f>
        <v>2</v>
      </c>
      <c r="C147" s="97"/>
      <c r="D147" s="99"/>
      <c r="E147" s="97"/>
      <c r="F147" s="83"/>
      <c r="G147" s="97"/>
      <c r="H147" s="104"/>
      <c r="I147" s="119"/>
      <c r="J147" s="104"/>
      <c r="K147" s="121"/>
      <c r="L147" s="83"/>
      <c r="M147" s="83"/>
      <c r="N147" s="83"/>
      <c r="O147" s="83"/>
      <c r="P147" s="83"/>
      <c r="Q147" s="83"/>
      <c r="R147" s="83"/>
      <c r="S147" s="83"/>
      <c r="T147" s="83"/>
      <c r="U147" s="83"/>
      <c r="V147" s="83"/>
      <c r="W147" s="83"/>
      <c r="X147" s="212"/>
      <c r="Y147" s="228"/>
      <c r="Z147" s="228"/>
      <c r="AA147" s="229"/>
      <c r="AB147" s="171"/>
      <c r="AC147" s="141">
        <f t="shared" si="44"/>
        <v>0</v>
      </c>
      <c r="AD147" s="141">
        <f t="shared" si="45"/>
        <v>0</v>
      </c>
      <c r="AE147" s="141">
        <f t="shared" si="46"/>
        <v>0</v>
      </c>
      <c r="AF147" s="141">
        <f t="shared" si="47"/>
        <v>0</v>
      </c>
      <c r="AG147" s="141">
        <f t="shared" si="48"/>
        <v>0</v>
      </c>
      <c r="AH147" s="141">
        <f t="shared" si="49"/>
        <v>0</v>
      </c>
      <c r="AI147" s="141">
        <f t="shared" si="50"/>
        <v>0</v>
      </c>
      <c r="AJ147" s="141">
        <f t="shared" si="51"/>
        <v>0</v>
      </c>
      <c r="AK147" s="142">
        <f t="shared" si="52"/>
        <v>0</v>
      </c>
      <c r="AL147" s="142">
        <f t="shared" si="53"/>
        <v>0</v>
      </c>
      <c r="AM147" s="142">
        <f t="shared" si="54"/>
        <v>0</v>
      </c>
      <c r="AN147" s="142">
        <f t="shared" si="55"/>
        <v>0</v>
      </c>
      <c r="AO147" s="142">
        <f t="shared" si="56"/>
        <v>0</v>
      </c>
      <c r="AP147" s="142">
        <f t="shared" si="57"/>
        <v>0</v>
      </c>
      <c r="AQ147" s="78"/>
      <c r="AR147" s="78"/>
      <c r="AS147" s="78"/>
      <c r="AT147" s="78"/>
      <c r="AU147" s="78"/>
      <c r="AV147" s="78"/>
      <c r="AW147" s="78"/>
      <c r="AX147" s="78"/>
      <c r="AY147" s="78"/>
      <c r="AZ147" s="78"/>
    </row>
    <row r="148" spans="1:52" s="100" customFormat="1" ht="15" customHeight="1" x14ac:dyDescent="0.25">
      <c r="A148" s="98">
        <f>D9</f>
        <v>10000950</v>
      </c>
      <c r="B148" s="98">
        <f>D15</f>
        <v>2</v>
      </c>
      <c r="C148" s="101"/>
      <c r="D148" s="224"/>
      <c r="E148" s="225"/>
      <c r="F148" s="226"/>
      <c r="G148" s="101"/>
      <c r="H148" s="105"/>
      <c r="I148" s="120"/>
      <c r="J148" s="105"/>
      <c r="K148" s="122"/>
      <c r="L148" s="84"/>
      <c r="M148" s="84"/>
      <c r="N148" s="84"/>
      <c r="O148" s="84"/>
      <c r="P148" s="84"/>
      <c r="Q148" s="84"/>
      <c r="R148" s="84"/>
      <c r="S148" s="84"/>
      <c r="T148" s="84"/>
      <c r="U148" s="84"/>
      <c r="V148" s="84"/>
      <c r="W148" s="84"/>
      <c r="X148" s="211"/>
      <c r="Y148" s="103"/>
      <c r="Z148" s="103"/>
      <c r="AA148" s="102"/>
      <c r="AB148" s="171"/>
      <c r="AC148" s="141">
        <f t="shared" si="44"/>
        <v>0</v>
      </c>
      <c r="AD148" s="141">
        <f t="shared" si="45"/>
        <v>0</v>
      </c>
      <c r="AE148" s="141">
        <f t="shared" si="46"/>
        <v>0</v>
      </c>
      <c r="AF148" s="141">
        <f t="shared" si="47"/>
        <v>0</v>
      </c>
      <c r="AG148" s="141">
        <f t="shared" si="48"/>
        <v>0</v>
      </c>
      <c r="AH148" s="141">
        <f t="shared" si="49"/>
        <v>0</v>
      </c>
      <c r="AI148" s="141">
        <f t="shared" si="50"/>
        <v>0</v>
      </c>
      <c r="AJ148" s="141">
        <f t="shared" si="51"/>
        <v>0</v>
      </c>
      <c r="AK148" s="142">
        <f t="shared" si="52"/>
        <v>0</v>
      </c>
      <c r="AL148" s="142">
        <f t="shared" si="53"/>
        <v>0</v>
      </c>
      <c r="AM148" s="142">
        <f t="shared" si="54"/>
        <v>0</v>
      </c>
      <c r="AN148" s="142">
        <f t="shared" si="55"/>
        <v>0</v>
      </c>
      <c r="AO148" s="142">
        <f t="shared" si="56"/>
        <v>0</v>
      </c>
      <c r="AP148" s="142">
        <f t="shared" si="57"/>
        <v>0</v>
      </c>
      <c r="AQ148" s="78"/>
      <c r="AR148" s="78"/>
      <c r="AS148" s="78"/>
      <c r="AT148" s="78"/>
      <c r="AU148" s="78"/>
      <c r="AV148" s="78"/>
      <c r="AW148" s="78"/>
      <c r="AX148" s="78"/>
      <c r="AY148" s="78"/>
      <c r="AZ148" s="78"/>
    </row>
    <row r="149" spans="1:52" s="100" customFormat="1" ht="15" customHeight="1" x14ac:dyDescent="0.25">
      <c r="A149" s="98">
        <f>D9</f>
        <v>10000950</v>
      </c>
      <c r="B149" s="98">
        <f>D15</f>
        <v>2</v>
      </c>
      <c r="C149" s="97"/>
      <c r="D149" s="99"/>
      <c r="E149" s="97"/>
      <c r="F149" s="83"/>
      <c r="G149" s="97"/>
      <c r="H149" s="104"/>
      <c r="I149" s="119"/>
      <c r="J149" s="104"/>
      <c r="K149" s="121"/>
      <c r="L149" s="83"/>
      <c r="M149" s="83"/>
      <c r="N149" s="83"/>
      <c r="O149" s="83"/>
      <c r="P149" s="83"/>
      <c r="Q149" s="83"/>
      <c r="R149" s="83"/>
      <c r="S149" s="83"/>
      <c r="T149" s="83"/>
      <c r="U149" s="83"/>
      <c r="V149" s="83"/>
      <c r="W149" s="83"/>
      <c r="X149" s="212"/>
      <c r="Y149" s="228"/>
      <c r="Z149" s="228"/>
      <c r="AA149" s="229"/>
      <c r="AB149" s="171"/>
      <c r="AC149" s="141">
        <f t="shared" ref="AC149:AC212" si="58">COUNTA(C149)</f>
        <v>0</v>
      </c>
      <c r="AD149" s="141">
        <f t="shared" ref="AD149:AD212" si="59">COUNTA(F149)</f>
        <v>0</v>
      </c>
      <c r="AE149" s="141">
        <f t="shared" ref="AE149:AE212" si="60">IF(AC149&lt;&gt;AD149,1,0)</f>
        <v>0</v>
      </c>
      <c r="AF149" s="141">
        <f t="shared" ref="AF149:AF212" si="61">IF(AND(G149="ESF",COUNTA(AA149)=0),1,0)</f>
        <v>0</v>
      </c>
      <c r="AG149" s="141">
        <f t="shared" ref="AG149:AG212" si="62">IF(COUNTA(H149,J149)&gt;=1,1,0)</f>
        <v>0</v>
      </c>
      <c r="AH149" s="141">
        <f t="shared" ref="AH149:AH212" si="63">IF(OR(AC149&lt;&gt;AG149,AD149&lt;&gt;AG149),1,0)</f>
        <v>0</v>
      </c>
      <c r="AI149" s="141">
        <f t="shared" ref="AI149:AI212" si="64">IF(COUNTA(L149:X149)&gt;=1,1,0)</f>
        <v>0</v>
      </c>
      <c r="AJ149" s="141">
        <f t="shared" ref="AJ149:AJ212" si="65">IF(AND(OR(AC149=1,AD149=1,AG149=1),AI149=0),1,0)</f>
        <v>0</v>
      </c>
      <c r="AK149" s="142">
        <f t="shared" ref="AK149:AK212" si="66">IF(COUNTA(Y149:Z149)&gt;=2,1,0)</f>
        <v>0</v>
      </c>
      <c r="AL149" s="142">
        <f t="shared" ref="AL149:AL212" si="67">IF(AND(OR(AC149=1,AD149=1,AG149=1),AK149=0),1,0)</f>
        <v>0</v>
      </c>
      <c r="AM149" s="142">
        <f t="shared" ref="AM149:AM212" si="68">IF(AND(COUNTA(D149)=1,COUNTA(E149)=0),1,0)</f>
        <v>0</v>
      </c>
      <c r="AN149" s="142">
        <f t="shared" ref="AN149:AN212" si="69">IF(AND(COUNTA(H149)=1,COUNTA(I149)=0),1,0)</f>
        <v>0</v>
      </c>
      <c r="AO149" s="142">
        <f t="shared" ref="AO149:AO212" si="70">IF(AND(COUNTA(J149)=1,COUNTA(K149)=0),1,0)</f>
        <v>0</v>
      </c>
      <c r="AP149" s="142">
        <f t="shared" ref="AP149:AP212" si="71">IF(OR(AN149=1,AO149=1),1,0)</f>
        <v>0</v>
      </c>
      <c r="AQ149" s="78"/>
      <c r="AR149" s="78"/>
      <c r="AS149" s="78"/>
      <c r="AT149" s="78"/>
      <c r="AU149" s="78"/>
      <c r="AV149" s="78"/>
      <c r="AW149" s="78"/>
      <c r="AX149" s="78"/>
      <c r="AY149" s="78"/>
      <c r="AZ149" s="78"/>
    </row>
    <row r="150" spans="1:52" s="100" customFormat="1" ht="15" customHeight="1" x14ac:dyDescent="0.25">
      <c r="A150" s="98">
        <f>D9</f>
        <v>10000950</v>
      </c>
      <c r="B150" s="98">
        <f>D15</f>
        <v>2</v>
      </c>
      <c r="C150" s="101"/>
      <c r="D150" s="224"/>
      <c r="E150" s="225"/>
      <c r="F150" s="226"/>
      <c r="G150" s="101"/>
      <c r="H150" s="105"/>
      <c r="I150" s="120"/>
      <c r="J150" s="105"/>
      <c r="K150" s="122"/>
      <c r="L150" s="84"/>
      <c r="M150" s="84"/>
      <c r="N150" s="84"/>
      <c r="O150" s="84"/>
      <c r="P150" s="84"/>
      <c r="Q150" s="84"/>
      <c r="R150" s="84"/>
      <c r="S150" s="84"/>
      <c r="T150" s="84"/>
      <c r="U150" s="84"/>
      <c r="V150" s="84"/>
      <c r="W150" s="84"/>
      <c r="X150" s="211"/>
      <c r="Y150" s="103"/>
      <c r="Z150" s="103"/>
      <c r="AA150" s="102"/>
      <c r="AB150" s="171"/>
      <c r="AC150" s="141">
        <f t="shared" si="58"/>
        <v>0</v>
      </c>
      <c r="AD150" s="141">
        <f t="shared" si="59"/>
        <v>0</v>
      </c>
      <c r="AE150" s="141">
        <f t="shared" si="60"/>
        <v>0</v>
      </c>
      <c r="AF150" s="141">
        <f t="shared" si="61"/>
        <v>0</v>
      </c>
      <c r="AG150" s="141">
        <f t="shared" si="62"/>
        <v>0</v>
      </c>
      <c r="AH150" s="141">
        <f t="shared" si="63"/>
        <v>0</v>
      </c>
      <c r="AI150" s="141">
        <f t="shared" si="64"/>
        <v>0</v>
      </c>
      <c r="AJ150" s="141">
        <f t="shared" si="65"/>
        <v>0</v>
      </c>
      <c r="AK150" s="142">
        <f t="shared" si="66"/>
        <v>0</v>
      </c>
      <c r="AL150" s="142">
        <f t="shared" si="67"/>
        <v>0</v>
      </c>
      <c r="AM150" s="142">
        <f t="shared" si="68"/>
        <v>0</v>
      </c>
      <c r="AN150" s="142">
        <f t="shared" si="69"/>
        <v>0</v>
      </c>
      <c r="AO150" s="142">
        <f t="shared" si="70"/>
        <v>0</v>
      </c>
      <c r="AP150" s="142">
        <f t="shared" si="71"/>
        <v>0</v>
      </c>
      <c r="AQ150" s="78"/>
      <c r="AR150" s="78"/>
      <c r="AS150" s="78"/>
      <c r="AT150" s="78"/>
      <c r="AU150" s="78"/>
      <c r="AV150" s="78"/>
      <c r="AW150" s="78"/>
      <c r="AX150" s="78"/>
      <c r="AY150" s="78"/>
      <c r="AZ150" s="78"/>
    </row>
    <row r="151" spans="1:52" s="100" customFormat="1" ht="15" customHeight="1" x14ac:dyDescent="0.25">
      <c r="A151" s="98">
        <f>D9</f>
        <v>10000950</v>
      </c>
      <c r="B151" s="98">
        <f>D15</f>
        <v>2</v>
      </c>
      <c r="C151" s="97"/>
      <c r="D151" s="99"/>
      <c r="E151" s="97"/>
      <c r="F151" s="83"/>
      <c r="G151" s="97"/>
      <c r="H151" s="104"/>
      <c r="I151" s="119"/>
      <c r="J151" s="104"/>
      <c r="K151" s="121"/>
      <c r="L151" s="83"/>
      <c r="M151" s="83"/>
      <c r="N151" s="83"/>
      <c r="O151" s="83"/>
      <c r="P151" s="83"/>
      <c r="Q151" s="83"/>
      <c r="R151" s="83"/>
      <c r="S151" s="83"/>
      <c r="T151" s="83"/>
      <c r="U151" s="83"/>
      <c r="V151" s="83"/>
      <c r="W151" s="83"/>
      <c r="X151" s="212"/>
      <c r="Y151" s="228"/>
      <c r="Z151" s="228"/>
      <c r="AA151" s="229"/>
      <c r="AB151" s="171"/>
      <c r="AC151" s="141">
        <f t="shared" si="58"/>
        <v>0</v>
      </c>
      <c r="AD151" s="141">
        <f t="shared" si="59"/>
        <v>0</v>
      </c>
      <c r="AE151" s="141">
        <f t="shared" si="60"/>
        <v>0</v>
      </c>
      <c r="AF151" s="141">
        <f t="shared" si="61"/>
        <v>0</v>
      </c>
      <c r="AG151" s="141">
        <f t="shared" si="62"/>
        <v>0</v>
      </c>
      <c r="AH151" s="141">
        <f t="shared" si="63"/>
        <v>0</v>
      </c>
      <c r="AI151" s="141">
        <f t="shared" si="64"/>
        <v>0</v>
      </c>
      <c r="AJ151" s="141">
        <f t="shared" si="65"/>
        <v>0</v>
      </c>
      <c r="AK151" s="142">
        <f t="shared" si="66"/>
        <v>0</v>
      </c>
      <c r="AL151" s="142">
        <f t="shared" si="67"/>
        <v>0</v>
      </c>
      <c r="AM151" s="142">
        <f t="shared" si="68"/>
        <v>0</v>
      </c>
      <c r="AN151" s="142">
        <f t="shared" si="69"/>
        <v>0</v>
      </c>
      <c r="AO151" s="142">
        <f t="shared" si="70"/>
        <v>0</v>
      </c>
      <c r="AP151" s="142">
        <f t="shared" si="71"/>
        <v>0</v>
      </c>
      <c r="AQ151" s="78"/>
      <c r="AR151" s="78"/>
      <c r="AS151" s="78"/>
      <c r="AT151" s="78"/>
      <c r="AU151" s="78"/>
      <c r="AV151" s="78"/>
      <c r="AW151" s="78"/>
      <c r="AX151" s="78"/>
      <c r="AY151" s="78"/>
      <c r="AZ151" s="78"/>
    </row>
    <row r="152" spans="1:52" s="100" customFormat="1" ht="15" customHeight="1" x14ac:dyDescent="0.25">
      <c r="A152" s="98">
        <f>D9</f>
        <v>10000950</v>
      </c>
      <c r="B152" s="98">
        <f>D15</f>
        <v>2</v>
      </c>
      <c r="C152" s="101"/>
      <c r="D152" s="224"/>
      <c r="E152" s="225"/>
      <c r="F152" s="226"/>
      <c r="G152" s="101"/>
      <c r="H152" s="105"/>
      <c r="I152" s="120"/>
      <c r="J152" s="105"/>
      <c r="K152" s="122"/>
      <c r="L152" s="84"/>
      <c r="M152" s="84"/>
      <c r="N152" s="84"/>
      <c r="O152" s="84"/>
      <c r="P152" s="84"/>
      <c r="Q152" s="84"/>
      <c r="R152" s="84"/>
      <c r="S152" s="84"/>
      <c r="T152" s="84"/>
      <c r="U152" s="84"/>
      <c r="V152" s="84"/>
      <c r="W152" s="84"/>
      <c r="X152" s="211"/>
      <c r="Y152" s="103"/>
      <c r="Z152" s="103"/>
      <c r="AA152" s="102"/>
      <c r="AB152" s="171"/>
      <c r="AC152" s="141">
        <f t="shared" si="58"/>
        <v>0</v>
      </c>
      <c r="AD152" s="141">
        <f t="shared" si="59"/>
        <v>0</v>
      </c>
      <c r="AE152" s="141">
        <f t="shared" si="60"/>
        <v>0</v>
      </c>
      <c r="AF152" s="141">
        <f t="shared" si="61"/>
        <v>0</v>
      </c>
      <c r="AG152" s="141">
        <f t="shared" si="62"/>
        <v>0</v>
      </c>
      <c r="AH152" s="141">
        <f t="shared" si="63"/>
        <v>0</v>
      </c>
      <c r="AI152" s="141">
        <f t="shared" si="64"/>
        <v>0</v>
      </c>
      <c r="AJ152" s="141">
        <f t="shared" si="65"/>
        <v>0</v>
      </c>
      <c r="AK152" s="142">
        <f t="shared" si="66"/>
        <v>0</v>
      </c>
      <c r="AL152" s="142">
        <f t="shared" si="67"/>
        <v>0</v>
      </c>
      <c r="AM152" s="142">
        <f t="shared" si="68"/>
        <v>0</v>
      </c>
      <c r="AN152" s="142">
        <f t="shared" si="69"/>
        <v>0</v>
      </c>
      <c r="AO152" s="142">
        <f t="shared" si="70"/>
        <v>0</v>
      </c>
      <c r="AP152" s="142">
        <f t="shared" si="71"/>
        <v>0</v>
      </c>
      <c r="AQ152" s="78"/>
      <c r="AR152" s="78"/>
      <c r="AS152" s="78"/>
      <c r="AT152" s="78"/>
      <c r="AU152" s="78"/>
      <c r="AV152" s="78"/>
      <c r="AW152" s="78"/>
      <c r="AX152" s="78"/>
      <c r="AY152" s="78"/>
      <c r="AZ152" s="78"/>
    </row>
    <row r="153" spans="1:52" s="100" customFormat="1" ht="15" customHeight="1" x14ac:dyDescent="0.25">
      <c r="A153" s="98">
        <f>D9</f>
        <v>10000950</v>
      </c>
      <c r="B153" s="98">
        <f>D15</f>
        <v>2</v>
      </c>
      <c r="C153" s="97"/>
      <c r="D153" s="99"/>
      <c r="E153" s="97"/>
      <c r="F153" s="83"/>
      <c r="G153" s="97"/>
      <c r="H153" s="104"/>
      <c r="I153" s="119"/>
      <c r="J153" s="104"/>
      <c r="K153" s="121"/>
      <c r="L153" s="83"/>
      <c r="M153" s="83"/>
      <c r="N153" s="83"/>
      <c r="O153" s="83"/>
      <c r="P153" s="83"/>
      <c r="Q153" s="83"/>
      <c r="R153" s="83"/>
      <c r="S153" s="83"/>
      <c r="T153" s="83"/>
      <c r="U153" s="83"/>
      <c r="V153" s="83"/>
      <c r="W153" s="83"/>
      <c r="X153" s="212"/>
      <c r="Y153" s="228"/>
      <c r="Z153" s="228"/>
      <c r="AA153" s="229"/>
      <c r="AB153" s="171"/>
      <c r="AC153" s="141">
        <f t="shared" si="58"/>
        <v>0</v>
      </c>
      <c r="AD153" s="141">
        <f t="shared" si="59"/>
        <v>0</v>
      </c>
      <c r="AE153" s="141">
        <f t="shared" si="60"/>
        <v>0</v>
      </c>
      <c r="AF153" s="141">
        <f t="shared" si="61"/>
        <v>0</v>
      </c>
      <c r="AG153" s="141">
        <f t="shared" si="62"/>
        <v>0</v>
      </c>
      <c r="AH153" s="141">
        <f t="shared" si="63"/>
        <v>0</v>
      </c>
      <c r="AI153" s="141">
        <f t="shared" si="64"/>
        <v>0</v>
      </c>
      <c r="AJ153" s="141">
        <f t="shared" si="65"/>
        <v>0</v>
      </c>
      <c r="AK153" s="142">
        <f t="shared" si="66"/>
        <v>0</v>
      </c>
      <c r="AL153" s="142">
        <f t="shared" si="67"/>
        <v>0</v>
      </c>
      <c r="AM153" s="142">
        <f t="shared" si="68"/>
        <v>0</v>
      </c>
      <c r="AN153" s="142">
        <f t="shared" si="69"/>
        <v>0</v>
      </c>
      <c r="AO153" s="142">
        <f t="shared" si="70"/>
        <v>0</v>
      </c>
      <c r="AP153" s="142">
        <f t="shared" si="71"/>
        <v>0</v>
      </c>
      <c r="AQ153" s="78"/>
      <c r="AR153" s="78"/>
      <c r="AS153" s="78"/>
      <c r="AT153" s="78"/>
      <c r="AU153" s="78"/>
      <c r="AV153" s="78"/>
      <c r="AW153" s="78"/>
      <c r="AX153" s="78"/>
      <c r="AY153" s="78"/>
      <c r="AZ153" s="78"/>
    </row>
    <row r="154" spans="1:52" s="100" customFormat="1" ht="15" customHeight="1" x14ac:dyDescent="0.25">
      <c r="A154" s="98">
        <f>D9</f>
        <v>10000950</v>
      </c>
      <c r="B154" s="98">
        <f>D15</f>
        <v>2</v>
      </c>
      <c r="C154" s="101"/>
      <c r="D154" s="224"/>
      <c r="E154" s="225"/>
      <c r="F154" s="226"/>
      <c r="G154" s="101"/>
      <c r="H154" s="105"/>
      <c r="I154" s="120"/>
      <c r="J154" s="105"/>
      <c r="K154" s="122"/>
      <c r="L154" s="84"/>
      <c r="M154" s="84"/>
      <c r="N154" s="84"/>
      <c r="O154" s="84"/>
      <c r="P154" s="84"/>
      <c r="Q154" s="84"/>
      <c r="R154" s="84"/>
      <c r="S154" s="84"/>
      <c r="T154" s="84"/>
      <c r="U154" s="84"/>
      <c r="V154" s="84"/>
      <c r="W154" s="84"/>
      <c r="X154" s="211"/>
      <c r="Y154" s="103"/>
      <c r="Z154" s="103"/>
      <c r="AA154" s="102"/>
      <c r="AB154" s="171"/>
      <c r="AC154" s="141">
        <f t="shared" si="58"/>
        <v>0</v>
      </c>
      <c r="AD154" s="141">
        <f t="shared" si="59"/>
        <v>0</v>
      </c>
      <c r="AE154" s="141">
        <f t="shared" si="60"/>
        <v>0</v>
      </c>
      <c r="AF154" s="141">
        <f t="shared" si="61"/>
        <v>0</v>
      </c>
      <c r="AG154" s="141">
        <f t="shared" si="62"/>
        <v>0</v>
      </c>
      <c r="AH154" s="141">
        <f t="shared" si="63"/>
        <v>0</v>
      </c>
      <c r="AI154" s="141">
        <f t="shared" si="64"/>
        <v>0</v>
      </c>
      <c r="AJ154" s="141">
        <f t="shared" si="65"/>
        <v>0</v>
      </c>
      <c r="AK154" s="142">
        <f t="shared" si="66"/>
        <v>0</v>
      </c>
      <c r="AL154" s="142">
        <f t="shared" si="67"/>
        <v>0</v>
      </c>
      <c r="AM154" s="142">
        <f t="shared" si="68"/>
        <v>0</v>
      </c>
      <c r="AN154" s="142">
        <f t="shared" si="69"/>
        <v>0</v>
      </c>
      <c r="AO154" s="142">
        <f t="shared" si="70"/>
        <v>0</v>
      </c>
      <c r="AP154" s="142">
        <f t="shared" si="71"/>
        <v>0</v>
      </c>
      <c r="AQ154" s="78"/>
      <c r="AR154" s="78"/>
      <c r="AS154" s="78"/>
      <c r="AT154" s="78"/>
      <c r="AU154" s="78"/>
      <c r="AV154" s="78"/>
      <c r="AW154" s="78"/>
      <c r="AX154" s="78"/>
      <c r="AY154" s="78"/>
      <c r="AZ154" s="78"/>
    </row>
    <row r="155" spans="1:52" s="100" customFormat="1" ht="15" customHeight="1" x14ac:dyDescent="0.25">
      <c r="A155" s="98">
        <f>D9</f>
        <v>10000950</v>
      </c>
      <c r="B155" s="98">
        <f>D15</f>
        <v>2</v>
      </c>
      <c r="C155" s="97"/>
      <c r="D155" s="99"/>
      <c r="E155" s="97"/>
      <c r="F155" s="83"/>
      <c r="G155" s="97"/>
      <c r="H155" s="104"/>
      <c r="I155" s="119"/>
      <c r="J155" s="104"/>
      <c r="K155" s="121"/>
      <c r="L155" s="83"/>
      <c r="M155" s="83"/>
      <c r="N155" s="83"/>
      <c r="O155" s="83"/>
      <c r="P155" s="83"/>
      <c r="Q155" s="83"/>
      <c r="R155" s="83"/>
      <c r="S155" s="83"/>
      <c r="T155" s="83"/>
      <c r="U155" s="83"/>
      <c r="V155" s="83"/>
      <c r="W155" s="83"/>
      <c r="X155" s="212"/>
      <c r="Y155" s="228"/>
      <c r="Z155" s="228"/>
      <c r="AA155" s="229"/>
      <c r="AB155" s="171"/>
      <c r="AC155" s="141">
        <f t="shared" si="58"/>
        <v>0</v>
      </c>
      <c r="AD155" s="141">
        <f t="shared" si="59"/>
        <v>0</v>
      </c>
      <c r="AE155" s="141">
        <f t="shared" si="60"/>
        <v>0</v>
      </c>
      <c r="AF155" s="141">
        <f t="shared" si="61"/>
        <v>0</v>
      </c>
      <c r="AG155" s="141">
        <f t="shared" si="62"/>
        <v>0</v>
      </c>
      <c r="AH155" s="141">
        <f t="shared" si="63"/>
        <v>0</v>
      </c>
      <c r="AI155" s="141">
        <f t="shared" si="64"/>
        <v>0</v>
      </c>
      <c r="AJ155" s="141">
        <f t="shared" si="65"/>
        <v>0</v>
      </c>
      <c r="AK155" s="142">
        <f t="shared" si="66"/>
        <v>0</v>
      </c>
      <c r="AL155" s="142">
        <f t="shared" si="67"/>
        <v>0</v>
      </c>
      <c r="AM155" s="142">
        <f t="shared" si="68"/>
        <v>0</v>
      </c>
      <c r="AN155" s="142">
        <f t="shared" si="69"/>
        <v>0</v>
      </c>
      <c r="AO155" s="142">
        <f t="shared" si="70"/>
        <v>0</v>
      </c>
      <c r="AP155" s="142">
        <f t="shared" si="71"/>
        <v>0</v>
      </c>
      <c r="AQ155" s="78"/>
      <c r="AR155" s="78"/>
      <c r="AS155" s="78"/>
      <c r="AT155" s="78"/>
      <c r="AU155" s="78"/>
      <c r="AV155" s="78"/>
      <c r="AW155" s="78"/>
      <c r="AX155" s="78"/>
      <c r="AY155" s="78"/>
      <c r="AZ155" s="78"/>
    </row>
    <row r="156" spans="1:52" s="100" customFormat="1" ht="15" customHeight="1" x14ac:dyDescent="0.25">
      <c r="A156" s="98">
        <f>D9</f>
        <v>10000950</v>
      </c>
      <c r="B156" s="98">
        <f>D15</f>
        <v>2</v>
      </c>
      <c r="C156" s="101"/>
      <c r="D156" s="224"/>
      <c r="E156" s="225"/>
      <c r="F156" s="226"/>
      <c r="G156" s="101"/>
      <c r="H156" s="105"/>
      <c r="I156" s="120"/>
      <c r="J156" s="105"/>
      <c r="K156" s="122"/>
      <c r="L156" s="84"/>
      <c r="M156" s="84"/>
      <c r="N156" s="84"/>
      <c r="O156" s="84"/>
      <c r="P156" s="84"/>
      <c r="Q156" s="84"/>
      <c r="R156" s="84"/>
      <c r="S156" s="84"/>
      <c r="T156" s="84"/>
      <c r="U156" s="84"/>
      <c r="V156" s="84"/>
      <c r="W156" s="84"/>
      <c r="X156" s="211"/>
      <c r="Y156" s="103"/>
      <c r="Z156" s="103"/>
      <c r="AA156" s="102"/>
      <c r="AB156" s="171"/>
      <c r="AC156" s="141">
        <f t="shared" si="58"/>
        <v>0</v>
      </c>
      <c r="AD156" s="141">
        <f t="shared" si="59"/>
        <v>0</v>
      </c>
      <c r="AE156" s="141">
        <f t="shared" si="60"/>
        <v>0</v>
      </c>
      <c r="AF156" s="141">
        <f t="shared" si="61"/>
        <v>0</v>
      </c>
      <c r="AG156" s="141">
        <f t="shared" si="62"/>
        <v>0</v>
      </c>
      <c r="AH156" s="141">
        <f t="shared" si="63"/>
        <v>0</v>
      </c>
      <c r="AI156" s="141">
        <f t="shared" si="64"/>
        <v>0</v>
      </c>
      <c r="AJ156" s="141">
        <f t="shared" si="65"/>
        <v>0</v>
      </c>
      <c r="AK156" s="142">
        <f t="shared" si="66"/>
        <v>0</v>
      </c>
      <c r="AL156" s="142">
        <f t="shared" si="67"/>
        <v>0</v>
      </c>
      <c r="AM156" s="142">
        <f t="shared" si="68"/>
        <v>0</v>
      </c>
      <c r="AN156" s="142">
        <f t="shared" si="69"/>
        <v>0</v>
      </c>
      <c r="AO156" s="142">
        <f t="shared" si="70"/>
        <v>0</v>
      </c>
      <c r="AP156" s="142">
        <f t="shared" si="71"/>
        <v>0</v>
      </c>
      <c r="AQ156" s="78"/>
      <c r="AR156" s="78"/>
      <c r="AS156" s="78"/>
      <c r="AT156" s="78"/>
      <c r="AU156" s="78"/>
      <c r="AV156" s="78"/>
      <c r="AW156" s="78"/>
      <c r="AX156" s="78"/>
      <c r="AY156" s="78"/>
      <c r="AZ156" s="78"/>
    </row>
    <row r="157" spans="1:52" s="100" customFormat="1" ht="15" customHeight="1" x14ac:dyDescent="0.25">
      <c r="A157" s="98">
        <f>D9</f>
        <v>10000950</v>
      </c>
      <c r="B157" s="98">
        <f>D15</f>
        <v>2</v>
      </c>
      <c r="C157" s="97"/>
      <c r="D157" s="99"/>
      <c r="E157" s="97"/>
      <c r="F157" s="83"/>
      <c r="G157" s="97"/>
      <c r="H157" s="104"/>
      <c r="I157" s="119"/>
      <c r="J157" s="104"/>
      <c r="K157" s="121"/>
      <c r="L157" s="83"/>
      <c r="M157" s="83"/>
      <c r="N157" s="83"/>
      <c r="O157" s="83"/>
      <c r="P157" s="83"/>
      <c r="Q157" s="83"/>
      <c r="R157" s="83"/>
      <c r="S157" s="83"/>
      <c r="T157" s="83"/>
      <c r="U157" s="83"/>
      <c r="V157" s="83"/>
      <c r="W157" s="83"/>
      <c r="X157" s="212"/>
      <c r="Y157" s="228"/>
      <c r="Z157" s="228"/>
      <c r="AA157" s="229"/>
      <c r="AB157" s="171"/>
      <c r="AC157" s="141">
        <f t="shared" si="58"/>
        <v>0</v>
      </c>
      <c r="AD157" s="141">
        <f t="shared" si="59"/>
        <v>0</v>
      </c>
      <c r="AE157" s="141">
        <f t="shared" si="60"/>
        <v>0</v>
      </c>
      <c r="AF157" s="141">
        <f t="shared" si="61"/>
        <v>0</v>
      </c>
      <c r="AG157" s="141">
        <f t="shared" si="62"/>
        <v>0</v>
      </c>
      <c r="AH157" s="141">
        <f t="shared" si="63"/>
        <v>0</v>
      </c>
      <c r="AI157" s="141">
        <f t="shared" si="64"/>
        <v>0</v>
      </c>
      <c r="AJ157" s="141">
        <f t="shared" si="65"/>
        <v>0</v>
      </c>
      <c r="AK157" s="142">
        <f t="shared" si="66"/>
        <v>0</v>
      </c>
      <c r="AL157" s="142">
        <f t="shared" si="67"/>
        <v>0</v>
      </c>
      <c r="AM157" s="142">
        <f t="shared" si="68"/>
        <v>0</v>
      </c>
      <c r="AN157" s="142">
        <f t="shared" si="69"/>
        <v>0</v>
      </c>
      <c r="AO157" s="142">
        <f t="shared" si="70"/>
        <v>0</v>
      </c>
      <c r="AP157" s="142">
        <f t="shared" si="71"/>
        <v>0</v>
      </c>
      <c r="AQ157" s="78"/>
      <c r="AR157" s="78"/>
      <c r="AS157" s="78"/>
      <c r="AT157" s="78"/>
      <c r="AU157" s="78"/>
      <c r="AV157" s="78"/>
      <c r="AW157" s="78"/>
      <c r="AX157" s="78"/>
      <c r="AY157" s="78"/>
      <c r="AZ157" s="78"/>
    </row>
    <row r="158" spans="1:52" s="100" customFormat="1" ht="15" customHeight="1" x14ac:dyDescent="0.25">
      <c r="A158" s="98">
        <f>D9</f>
        <v>10000950</v>
      </c>
      <c r="B158" s="98">
        <f>D15</f>
        <v>2</v>
      </c>
      <c r="C158" s="101"/>
      <c r="D158" s="224"/>
      <c r="E158" s="225"/>
      <c r="F158" s="226"/>
      <c r="G158" s="101"/>
      <c r="H158" s="105"/>
      <c r="I158" s="120"/>
      <c r="J158" s="105"/>
      <c r="K158" s="122"/>
      <c r="L158" s="84"/>
      <c r="M158" s="84"/>
      <c r="N158" s="84"/>
      <c r="O158" s="84"/>
      <c r="P158" s="84"/>
      <c r="Q158" s="84"/>
      <c r="R158" s="84"/>
      <c r="S158" s="84"/>
      <c r="T158" s="84"/>
      <c r="U158" s="84"/>
      <c r="V158" s="84"/>
      <c r="W158" s="84"/>
      <c r="X158" s="211"/>
      <c r="Y158" s="103"/>
      <c r="Z158" s="103"/>
      <c r="AA158" s="102"/>
      <c r="AB158" s="171"/>
      <c r="AC158" s="141">
        <f t="shared" si="58"/>
        <v>0</v>
      </c>
      <c r="AD158" s="141">
        <f t="shared" si="59"/>
        <v>0</v>
      </c>
      <c r="AE158" s="141">
        <f t="shared" si="60"/>
        <v>0</v>
      </c>
      <c r="AF158" s="141">
        <f t="shared" si="61"/>
        <v>0</v>
      </c>
      <c r="AG158" s="141">
        <f t="shared" si="62"/>
        <v>0</v>
      </c>
      <c r="AH158" s="141">
        <f t="shared" si="63"/>
        <v>0</v>
      </c>
      <c r="AI158" s="141">
        <f t="shared" si="64"/>
        <v>0</v>
      </c>
      <c r="AJ158" s="141">
        <f t="shared" si="65"/>
        <v>0</v>
      </c>
      <c r="AK158" s="142">
        <f t="shared" si="66"/>
        <v>0</v>
      </c>
      <c r="AL158" s="142">
        <f t="shared" si="67"/>
        <v>0</v>
      </c>
      <c r="AM158" s="142">
        <f t="shared" si="68"/>
        <v>0</v>
      </c>
      <c r="AN158" s="142">
        <f t="shared" si="69"/>
        <v>0</v>
      </c>
      <c r="AO158" s="142">
        <f t="shared" si="70"/>
        <v>0</v>
      </c>
      <c r="AP158" s="142">
        <f t="shared" si="71"/>
        <v>0</v>
      </c>
      <c r="AQ158" s="78"/>
      <c r="AR158" s="78"/>
      <c r="AS158" s="78"/>
      <c r="AT158" s="78"/>
      <c r="AU158" s="78"/>
      <c r="AV158" s="78"/>
      <c r="AW158" s="78"/>
      <c r="AX158" s="78"/>
      <c r="AY158" s="78"/>
      <c r="AZ158" s="78"/>
    </row>
    <row r="159" spans="1:52" s="100" customFormat="1" ht="15" customHeight="1" x14ac:dyDescent="0.25">
      <c r="A159" s="98">
        <f>D9</f>
        <v>10000950</v>
      </c>
      <c r="B159" s="98">
        <f>D15</f>
        <v>2</v>
      </c>
      <c r="C159" s="97"/>
      <c r="D159" s="99"/>
      <c r="E159" s="97"/>
      <c r="F159" s="83"/>
      <c r="G159" s="97"/>
      <c r="H159" s="104"/>
      <c r="I159" s="119"/>
      <c r="J159" s="104"/>
      <c r="K159" s="121"/>
      <c r="L159" s="83"/>
      <c r="M159" s="83"/>
      <c r="N159" s="83"/>
      <c r="O159" s="83"/>
      <c r="P159" s="83"/>
      <c r="Q159" s="83"/>
      <c r="R159" s="83"/>
      <c r="S159" s="83"/>
      <c r="T159" s="83"/>
      <c r="U159" s="83"/>
      <c r="V159" s="83"/>
      <c r="W159" s="83"/>
      <c r="X159" s="212"/>
      <c r="Y159" s="228"/>
      <c r="Z159" s="228"/>
      <c r="AA159" s="229"/>
      <c r="AB159" s="171"/>
      <c r="AC159" s="141">
        <f t="shared" si="58"/>
        <v>0</v>
      </c>
      <c r="AD159" s="141">
        <f t="shared" si="59"/>
        <v>0</v>
      </c>
      <c r="AE159" s="141">
        <f t="shared" si="60"/>
        <v>0</v>
      </c>
      <c r="AF159" s="141">
        <f t="shared" si="61"/>
        <v>0</v>
      </c>
      <c r="AG159" s="141">
        <f t="shared" si="62"/>
        <v>0</v>
      </c>
      <c r="AH159" s="141">
        <f t="shared" si="63"/>
        <v>0</v>
      </c>
      <c r="AI159" s="141">
        <f t="shared" si="64"/>
        <v>0</v>
      </c>
      <c r="AJ159" s="141">
        <f t="shared" si="65"/>
        <v>0</v>
      </c>
      <c r="AK159" s="142">
        <f t="shared" si="66"/>
        <v>0</v>
      </c>
      <c r="AL159" s="142">
        <f t="shared" si="67"/>
        <v>0</v>
      </c>
      <c r="AM159" s="142">
        <f t="shared" si="68"/>
        <v>0</v>
      </c>
      <c r="AN159" s="142">
        <f t="shared" si="69"/>
        <v>0</v>
      </c>
      <c r="AO159" s="142">
        <f t="shared" si="70"/>
        <v>0</v>
      </c>
      <c r="AP159" s="142">
        <f t="shared" si="71"/>
        <v>0</v>
      </c>
      <c r="AQ159" s="78"/>
      <c r="AR159" s="78"/>
      <c r="AS159" s="78"/>
      <c r="AT159" s="78"/>
      <c r="AU159" s="78"/>
      <c r="AV159" s="78"/>
      <c r="AW159" s="78"/>
      <c r="AX159" s="78"/>
      <c r="AY159" s="78"/>
      <c r="AZ159" s="78"/>
    </row>
    <row r="160" spans="1:52" s="100" customFormat="1" ht="15" customHeight="1" x14ac:dyDescent="0.25">
      <c r="A160" s="98">
        <f>D9</f>
        <v>10000950</v>
      </c>
      <c r="B160" s="98">
        <f>D15</f>
        <v>2</v>
      </c>
      <c r="C160" s="101"/>
      <c r="D160" s="224"/>
      <c r="E160" s="225"/>
      <c r="F160" s="226"/>
      <c r="G160" s="101"/>
      <c r="H160" s="105"/>
      <c r="I160" s="120"/>
      <c r="J160" s="105"/>
      <c r="K160" s="122"/>
      <c r="L160" s="84"/>
      <c r="M160" s="84"/>
      <c r="N160" s="84"/>
      <c r="O160" s="84"/>
      <c r="P160" s="84"/>
      <c r="Q160" s="84"/>
      <c r="R160" s="84"/>
      <c r="S160" s="84"/>
      <c r="T160" s="84"/>
      <c r="U160" s="84"/>
      <c r="V160" s="84"/>
      <c r="W160" s="84"/>
      <c r="X160" s="211"/>
      <c r="Y160" s="103"/>
      <c r="Z160" s="103"/>
      <c r="AA160" s="102"/>
      <c r="AB160" s="171"/>
      <c r="AC160" s="141">
        <f t="shared" si="58"/>
        <v>0</v>
      </c>
      <c r="AD160" s="141">
        <f t="shared" si="59"/>
        <v>0</v>
      </c>
      <c r="AE160" s="141">
        <f t="shared" si="60"/>
        <v>0</v>
      </c>
      <c r="AF160" s="141">
        <f t="shared" si="61"/>
        <v>0</v>
      </c>
      <c r="AG160" s="141">
        <f t="shared" si="62"/>
        <v>0</v>
      </c>
      <c r="AH160" s="141">
        <f t="shared" si="63"/>
        <v>0</v>
      </c>
      <c r="AI160" s="141">
        <f t="shared" si="64"/>
        <v>0</v>
      </c>
      <c r="AJ160" s="141">
        <f t="shared" si="65"/>
        <v>0</v>
      </c>
      <c r="AK160" s="142">
        <f t="shared" si="66"/>
        <v>0</v>
      </c>
      <c r="AL160" s="142">
        <f t="shared" si="67"/>
        <v>0</v>
      </c>
      <c r="AM160" s="142">
        <f t="shared" si="68"/>
        <v>0</v>
      </c>
      <c r="AN160" s="142">
        <f t="shared" si="69"/>
        <v>0</v>
      </c>
      <c r="AO160" s="142">
        <f t="shared" si="70"/>
        <v>0</v>
      </c>
      <c r="AP160" s="142">
        <f t="shared" si="71"/>
        <v>0</v>
      </c>
      <c r="AQ160" s="78"/>
      <c r="AR160" s="78"/>
      <c r="AS160" s="78"/>
      <c r="AT160" s="78"/>
      <c r="AU160" s="78"/>
      <c r="AV160" s="78"/>
      <c r="AW160" s="78"/>
      <c r="AX160" s="78"/>
      <c r="AY160" s="78"/>
      <c r="AZ160" s="78"/>
    </row>
    <row r="161" spans="1:52" s="100" customFormat="1" ht="15" customHeight="1" x14ac:dyDescent="0.25">
      <c r="A161" s="98">
        <f>D9</f>
        <v>10000950</v>
      </c>
      <c r="B161" s="98">
        <f>D15</f>
        <v>2</v>
      </c>
      <c r="C161" s="97"/>
      <c r="D161" s="99"/>
      <c r="E161" s="97"/>
      <c r="F161" s="83"/>
      <c r="G161" s="97"/>
      <c r="H161" s="104"/>
      <c r="I161" s="119"/>
      <c r="J161" s="104"/>
      <c r="K161" s="121"/>
      <c r="L161" s="83"/>
      <c r="M161" s="83"/>
      <c r="N161" s="83"/>
      <c r="O161" s="83"/>
      <c r="P161" s="83"/>
      <c r="Q161" s="83"/>
      <c r="R161" s="83"/>
      <c r="S161" s="83"/>
      <c r="T161" s="83"/>
      <c r="U161" s="83"/>
      <c r="V161" s="83"/>
      <c r="W161" s="83"/>
      <c r="X161" s="212"/>
      <c r="Y161" s="228"/>
      <c r="Z161" s="228"/>
      <c r="AA161" s="229"/>
      <c r="AB161" s="171"/>
      <c r="AC161" s="141">
        <f t="shared" si="58"/>
        <v>0</v>
      </c>
      <c r="AD161" s="141">
        <f t="shared" si="59"/>
        <v>0</v>
      </c>
      <c r="AE161" s="141">
        <f t="shared" si="60"/>
        <v>0</v>
      </c>
      <c r="AF161" s="141">
        <f t="shared" si="61"/>
        <v>0</v>
      </c>
      <c r="AG161" s="141">
        <f t="shared" si="62"/>
        <v>0</v>
      </c>
      <c r="AH161" s="141">
        <f t="shared" si="63"/>
        <v>0</v>
      </c>
      <c r="AI161" s="141">
        <f t="shared" si="64"/>
        <v>0</v>
      </c>
      <c r="AJ161" s="141">
        <f t="shared" si="65"/>
        <v>0</v>
      </c>
      <c r="AK161" s="142">
        <f t="shared" si="66"/>
        <v>0</v>
      </c>
      <c r="AL161" s="142">
        <f t="shared" si="67"/>
        <v>0</v>
      </c>
      <c r="AM161" s="142">
        <f t="shared" si="68"/>
        <v>0</v>
      </c>
      <c r="AN161" s="142">
        <f t="shared" si="69"/>
        <v>0</v>
      </c>
      <c r="AO161" s="142">
        <f t="shared" si="70"/>
        <v>0</v>
      </c>
      <c r="AP161" s="142">
        <f t="shared" si="71"/>
        <v>0</v>
      </c>
      <c r="AQ161" s="78"/>
      <c r="AR161" s="78"/>
      <c r="AS161" s="78"/>
      <c r="AT161" s="78"/>
      <c r="AU161" s="78"/>
      <c r="AV161" s="78"/>
      <c r="AW161" s="78"/>
      <c r="AX161" s="78"/>
      <c r="AY161" s="78"/>
      <c r="AZ161" s="78"/>
    </row>
    <row r="162" spans="1:52" s="100" customFormat="1" ht="15" customHeight="1" x14ac:dyDescent="0.25">
      <c r="A162" s="98">
        <f>D9</f>
        <v>10000950</v>
      </c>
      <c r="B162" s="98">
        <f>D15</f>
        <v>2</v>
      </c>
      <c r="C162" s="101"/>
      <c r="D162" s="224"/>
      <c r="E162" s="225"/>
      <c r="F162" s="226"/>
      <c r="G162" s="101"/>
      <c r="H162" s="105"/>
      <c r="I162" s="120"/>
      <c r="J162" s="105"/>
      <c r="K162" s="122"/>
      <c r="L162" s="84"/>
      <c r="M162" s="84"/>
      <c r="N162" s="84"/>
      <c r="O162" s="84"/>
      <c r="P162" s="84"/>
      <c r="Q162" s="84"/>
      <c r="R162" s="84"/>
      <c r="S162" s="84"/>
      <c r="T162" s="84"/>
      <c r="U162" s="84"/>
      <c r="V162" s="84"/>
      <c r="W162" s="84"/>
      <c r="X162" s="211"/>
      <c r="Y162" s="103"/>
      <c r="Z162" s="103"/>
      <c r="AA162" s="102"/>
      <c r="AB162" s="171"/>
      <c r="AC162" s="141">
        <f t="shared" si="58"/>
        <v>0</v>
      </c>
      <c r="AD162" s="141">
        <f t="shared" si="59"/>
        <v>0</v>
      </c>
      <c r="AE162" s="141">
        <f t="shared" si="60"/>
        <v>0</v>
      </c>
      <c r="AF162" s="141">
        <f t="shared" si="61"/>
        <v>0</v>
      </c>
      <c r="AG162" s="141">
        <f t="shared" si="62"/>
        <v>0</v>
      </c>
      <c r="AH162" s="141">
        <f t="shared" si="63"/>
        <v>0</v>
      </c>
      <c r="AI162" s="141">
        <f t="shared" si="64"/>
        <v>0</v>
      </c>
      <c r="AJ162" s="141">
        <f t="shared" si="65"/>
        <v>0</v>
      </c>
      <c r="AK162" s="142">
        <f t="shared" si="66"/>
        <v>0</v>
      </c>
      <c r="AL162" s="142">
        <f t="shared" si="67"/>
        <v>0</v>
      </c>
      <c r="AM162" s="142">
        <f t="shared" si="68"/>
        <v>0</v>
      </c>
      <c r="AN162" s="142">
        <f t="shared" si="69"/>
        <v>0</v>
      </c>
      <c r="AO162" s="142">
        <f t="shared" si="70"/>
        <v>0</v>
      </c>
      <c r="AP162" s="142">
        <f t="shared" si="71"/>
        <v>0</v>
      </c>
      <c r="AQ162" s="78"/>
      <c r="AR162" s="78"/>
      <c r="AS162" s="78"/>
      <c r="AT162" s="78"/>
      <c r="AU162" s="78"/>
      <c r="AV162" s="78"/>
      <c r="AW162" s="78"/>
      <c r="AX162" s="78"/>
      <c r="AY162" s="78"/>
      <c r="AZ162" s="78"/>
    </row>
    <row r="163" spans="1:52" s="100" customFormat="1" ht="15" customHeight="1" x14ac:dyDescent="0.25">
      <c r="A163" s="98">
        <f>D9</f>
        <v>10000950</v>
      </c>
      <c r="B163" s="98">
        <f>D15</f>
        <v>2</v>
      </c>
      <c r="C163" s="97"/>
      <c r="D163" s="99"/>
      <c r="E163" s="97"/>
      <c r="F163" s="83"/>
      <c r="G163" s="97"/>
      <c r="H163" s="104"/>
      <c r="I163" s="119"/>
      <c r="J163" s="104"/>
      <c r="K163" s="121"/>
      <c r="L163" s="83"/>
      <c r="M163" s="83"/>
      <c r="N163" s="83"/>
      <c r="O163" s="83"/>
      <c r="P163" s="83"/>
      <c r="Q163" s="83"/>
      <c r="R163" s="83"/>
      <c r="S163" s="83"/>
      <c r="T163" s="83"/>
      <c r="U163" s="83"/>
      <c r="V163" s="83"/>
      <c r="W163" s="83"/>
      <c r="X163" s="212"/>
      <c r="Y163" s="228"/>
      <c r="Z163" s="228"/>
      <c r="AA163" s="229"/>
      <c r="AB163" s="171"/>
      <c r="AC163" s="141">
        <f t="shared" si="58"/>
        <v>0</v>
      </c>
      <c r="AD163" s="141">
        <f t="shared" si="59"/>
        <v>0</v>
      </c>
      <c r="AE163" s="141">
        <f t="shared" si="60"/>
        <v>0</v>
      </c>
      <c r="AF163" s="141">
        <f t="shared" si="61"/>
        <v>0</v>
      </c>
      <c r="AG163" s="141">
        <f t="shared" si="62"/>
        <v>0</v>
      </c>
      <c r="AH163" s="141">
        <f t="shared" si="63"/>
        <v>0</v>
      </c>
      <c r="AI163" s="141">
        <f t="shared" si="64"/>
        <v>0</v>
      </c>
      <c r="AJ163" s="141">
        <f t="shared" si="65"/>
        <v>0</v>
      </c>
      <c r="AK163" s="142">
        <f t="shared" si="66"/>
        <v>0</v>
      </c>
      <c r="AL163" s="142">
        <f t="shared" si="67"/>
        <v>0</v>
      </c>
      <c r="AM163" s="142">
        <f t="shared" si="68"/>
        <v>0</v>
      </c>
      <c r="AN163" s="142">
        <f t="shared" si="69"/>
        <v>0</v>
      </c>
      <c r="AO163" s="142">
        <f t="shared" si="70"/>
        <v>0</v>
      </c>
      <c r="AP163" s="142">
        <f t="shared" si="71"/>
        <v>0</v>
      </c>
      <c r="AQ163" s="78"/>
      <c r="AR163" s="78"/>
      <c r="AS163" s="78"/>
      <c r="AT163" s="78"/>
      <c r="AU163" s="78"/>
      <c r="AV163" s="78"/>
      <c r="AW163" s="78"/>
      <c r="AX163" s="78"/>
      <c r="AY163" s="78"/>
      <c r="AZ163" s="78"/>
    </row>
    <row r="164" spans="1:52" s="100" customFormat="1" ht="15" customHeight="1" x14ac:dyDescent="0.25">
      <c r="A164" s="98">
        <f>D9</f>
        <v>10000950</v>
      </c>
      <c r="B164" s="98">
        <f>D15</f>
        <v>2</v>
      </c>
      <c r="C164" s="101"/>
      <c r="D164" s="224"/>
      <c r="E164" s="225"/>
      <c r="F164" s="226"/>
      <c r="G164" s="101"/>
      <c r="H164" s="105"/>
      <c r="I164" s="120"/>
      <c r="J164" s="105"/>
      <c r="K164" s="122"/>
      <c r="L164" s="84"/>
      <c r="M164" s="84"/>
      <c r="N164" s="84"/>
      <c r="O164" s="84"/>
      <c r="P164" s="84"/>
      <c r="Q164" s="84"/>
      <c r="R164" s="84"/>
      <c r="S164" s="84"/>
      <c r="T164" s="84"/>
      <c r="U164" s="84"/>
      <c r="V164" s="84"/>
      <c r="W164" s="84"/>
      <c r="X164" s="211"/>
      <c r="Y164" s="103"/>
      <c r="Z164" s="103"/>
      <c r="AA164" s="102"/>
      <c r="AB164" s="171"/>
      <c r="AC164" s="141">
        <f t="shared" si="58"/>
        <v>0</v>
      </c>
      <c r="AD164" s="141">
        <f t="shared" si="59"/>
        <v>0</v>
      </c>
      <c r="AE164" s="141">
        <f t="shared" si="60"/>
        <v>0</v>
      </c>
      <c r="AF164" s="141">
        <f t="shared" si="61"/>
        <v>0</v>
      </c>
      <c r="AG164" s="141">
        <f t="shared" si="62"/>
        <v>0</v>
      </c>
      <c r="AH164" s="141">
        <f t="shared" si="63"/>
        <v>0</v>
      </c>
      <c r="AI164" s="141">
        <f t="shared" si="64"/>
        <v>0</v>
      </c>
      <c r="AJ164" s="141">
        <f t="shared" si="65"/>
        <v>0</v>
      </c>
      <c r="AK164" s="142">
        <f t="shared" si="66"/>
        <v>0</v>
      </c>
      <c r="AL164" s="142">
        <f t="shared" si="67"/>
        <v>0</v>
      </c>
      <c r="AM164" s="142">
        <f t="shared" si="68"/>
        <v>0</v>
      </c>
      <c r="AN164" s="142">
        <f t="shared" si="69"/>
        <v>0</v>
      </c>
      <c r="AO164" s="142">
        <f t="shared" si="70"/>
        <v>0</v>
      </c>
      <c r="AP164" s="142">
        <f t="shared" si="71"/>
        <v>0</v>
      </c>
      <c r="AQ164" s="78"/>
      <c r="AR164" s="78"/>
      <c r="AS164" s="78"/>
      <c r="AT164" s="78"/>
      <c r="AU164" s="78"/>
      <c r="AV164" s="78"/>
      <c r="AW164" s="78"/>
      <c r="AX164" s="78"/>
      <c r="AY164" s="78"/>
      <c r="AZ164" s="78"/>
    </row>
    <row r="165" spans="1:52" s="100" customFormat="1" ht="15" customHeight="1" x14ac:dyDescent="0.25">
      <c r="A165" s="98">
        <f>D9</f>
        <v>10000950</v>
      </c>
      <c r="B165" s="98">
        <f>D15</f>
        <v>2</v>
      </c>
      <c r="C165" s="97"/>
      <c r="D165" s="99"/>
      <c r="E165" s="97"/>
      <c r="F165" s="83"/>
      <c r="G165" s="97"/>
      <c r="H165" s="104"/>
      <c r="I165" s="119"/>
      <c r="J165" s="104"/>
      <c r="K165" s="121"/>
      <c r="L165" s="83"/>
      <c r="M165" s="83"/>
      <c r="N165" s="83"/>
      <c r="O165" s="83"/>
      <c r="P165" s="83"/>
      <c r="Q165" s="83"/>
      <c r="R165" s="83"/>
      <c r="S165" s="83"/>
      <c r="T165" s="83"/>
      <c r="U165" s="83"/>
      <c r="V165" s="83"/>
      <c r="W165" s="83"/>
      <c r="X165" s="212"/>
      <c r="Y165" s="228"/>
      <c r="Z165" s="228"/>
      <c r="AA165" s="229"/>
      <c r="AB165" s="171"/>
      <c r="AC165" s="141">
        <f t="shared" si="58"/>
        <v>0</v>
      </c>
      <c r="AD165" s="141">
        <f t="shared" si="59"/>
        <v>0</v>
      </c>
      <c r="AE165" s="141">
        <f t="shared" si="60"/>
        <v>0</v>
      </c>
      <c r="AF165" s="141">
        <f t="shared" si="61"/>
        <v>0</v>
      </c>
      <c r="AG165" s="141">
        <f t="shared" si="62"/>
        <v>0</v>
      </c>
      <c r="AH165" s="141">
        <f t="shared" si="63"/>
        <v>0</v>
      </c>
      <c r="AI165" s="141">
        <f t="shared" si="64"/>
        <v>0</v>
      </c>
      <c r="AJ165" s="141">
        <f t="shared" si="65"/>
        <v>0</v>
      </c>
      <c r="AK165" s="142">
        <f t="shared" si="66"/>
        <v>0</v>
      </c>
      <c r="AL165" s="142">
        <f t="shared" si="67"/>
        <v>0</v>
      </c>
      <c r="AM165" s="142">
        <f t="shared" si="68"/>
        <v>0</v>
      </c>
      <c r="AN165" s="142">
        <f t="shared" si="69"/>
        <v>0</v>
      </c>
      <c r="AO165" s="142">
        <f t="shared" si="70"/>
        <v>0</v>
      </c>
      <c r="AP165" s="142">
        <f t="shared" si="71"/>
        <v>0</v>
      </c>
      <c r="AQ165" s="78"/>
      <c r="AR165" s="78"/>
      <c r="AS165" s="78"/>
      <c r="AT165" s="78"/>
      <c r="AU165" s="78"/>
      <c r="AV165" s="78"/>
      <c r="AW165" s="78"/>
      <c r="AX165" s="78"/>
      <c r="AY165" s="78"/>
      <c r="AZ165" s="78"/>
    </row>
    <row r="166" spans="1:52" s="100" customFormat="1" ht="15" customHeight="1" x14ac:dyDescent="0.25">
      <c r="A166" s="98">
        <f>D9</f>
        <v>10000950</v>
      </c>
      <c r="B166" s="98">
        <f>D15</f>
        <v>2</v>
      </c>
      <c r="C166" s="101"/>
      <c r="D166" s="224"/>
      <c r="E166" s="225"/>
      <c r="F166" s="226"/>
      <c r="G166" s="101"/>
      <c r="H166" s="105"/>
      <c r="I166" s="120"/>
      <c r="J166" s="105"/>
      <c r="K166" s="122"/>
      <c r="L166" s="84"/>
      <c r="M166" s="84"/>
      <c r="N166" s="84"/>
      <c r="O166" s="84"/>
      <c r="P166" s="84"/>
      <c r="Q166" s="84"/>
      <c r="R166" s="84"/>
      <c r="S166" s="84"/>
      <c r="T166" s="84"/>
      <c r="U166" s="84"/>
      <c r="V166" s="84"/>
      <c r="W166" s="84"/>
      <c r="X166" s="211"/>
      <c r="Y166" s="103"/>
      <c r="Z166" s="103"/>
      <c r="AA166" s="102"/>
      <c r="AB166" s="171"/>
      <c r="AC166" s="141">
        <f t="shared" si="58"/>
        <v>0</v>
      </c>
      <c r="AD166" s="141">
        <f t="shared" si="59"/>
        <v>0</v>
      </c>
      <c r="AE166" s="141">
        <f t="shared" si="60"/>
        <v>0</v>
      </c>
      <c r="AF166" s="141">
        <f t="shared" si="61"/>
        <v>0</v>
      </c>
      <c r="AG166" s="141">
        <f t="shared" si="62"/>
        <v>0</v>
      </c>
      <c r="AH166" s="141">
        <f t="shared" si="63"/>
        <v>0</v>
      </c>
      <c r="AI166" s="141">
        <f t="shared" si="64"/>
        <v>0</v>
      </c>
      <c r="AJ166" s="141">
        <f t="shared" si="65"/>
        <v>0</v>
      </c>
      <c r="AK166" s="142">
        <f t="shared" si="66"/>
        <v>0</v>
      </c>
      <c r="AL166" s="142">
        <f t="shared" si="67"/>
        <v>0</v>
      </c>
      <c r="AM166" s="142">
        <f t="shared" si="68"/>
        <v>0</v>
      </c>
      <c r="AN166" s="142">
        <f t="shared" si="69"/>
        <v>0</v>
      </c>
      <c r="AO166" s="142">
        <f t="shared" si="70"/>
        <v>0</v>
      </c>
      <c r="AP166" s="142">
        <f t="shared" si="71"/>
        <v>0</v>
      </c>
      <c r="AQ166" s="78"/>
      <c r="AR166" s="78"/>
      <c r="AS166" s="78"/>
      <c r="AT166" s="78"/>
      <c r="AU166" s="78"/>
      <c r="AV166" s="78"/>
      <c r="AW166" s="78"/>
      <c r="AX166" s="78"/>
      <c r="AY166" s="78"/>
      <c r="AZ166" s="78"/>
    </row>
    <row r="167" spans="1:52" s="100" customFormat="1" ht="15" customHeight="1" x14ac:dyDescent="0.25">
      <c r="A167" s="98">
        <f>D9</f>
        <v>10000950</v>
      </c>
      <c r="B167" s="98">
        <f>D15</f>
        <v>2</v>
      </c>
      <c r="C167" s="97"/>
      <c r="D167" s="99"/>
      <c r="E167" s="97"/>
      <c r="F167" s="83"/>
      <c r="G167" s="97"/>
      <c r="H167" s="104"/>
      <c r="I167" s="119"/>
      <c r="J167" s="104"/>
      <c r="K167" s="121"/>
      <c r="L167" s="83"/>
      <c r="M167" s="83"/>
      <c r="N167" s="83"/>
      <c r="O167" s="83"/>
      <c r="P167" s="83"/>
      <c r="Q167" s="83"/>
      <c r="R167" s="83"/>
      <c r="S167" s="83"/>
      <c r="T167" s="83"/>
      <c r="U167" s="83"/>
      <c r="V167" s="83"/>
      <c r="W167" s="83"/>
      <c r="X167" s="212"/>
      <c r="Y167" s="228"/>
      <c r="Z167" s="228"/>
      <c r="AA167" s="229"/>
      <c r="AB167" s="171"/>
      <c r="AC167" s="141">
        <f t="shared" si="58"/>
        <v>0</v>
      </c>
      <c r="AD167" s="141">
        <f t="shared" si="59"/>
        <v>0</v>
      </c>
      <c r="AE167" s="141">
        <f t="shared" si="60"/>
        <v>0</v>
      </c>
      <c r="AF167" s="141">
        <f t="shared" si="61"/>
        <v>0</v>
      </c>
      <c r="AG167" s="141">
        <f t="shared" si="62"/>
        <v>0</v>
      </c>
      <c r="AH167" s="141">
        <f t="shared" si="63"/>
        <v>0</v>
      </c>
      <c r="AI167" s="141">
        <f t="shared" si="64"/>
        <v>0</v>
      </c>
      <c r="AJ167" s="141">
        <f t="shared" si="65"/>
        <v>0</v>
      </c>
      <c r="AK167" s="142">
        <f t="shared" si="66"/>
        <v>0</v>
      </c>
      <c r="AL167" s="142">
        <f t="shared" si="67"/>
        <v>0</v>
      </c>
      <c r="AM167" s="142">
        <f t="shared" si="68"/>
        <v>0</v>
      </c>
      <c r="AN167" s="142">
        <f t="shared" si="69"/>
        <v>0</v>
      </c>
      <c r="AO167" s="142">
        <f t="shared" si="70"/>
        <v>0</v>
      </c>
      <c r="AP167" s="142">
        <f t="shared" si="71"/>
        <v>0</v>
      </c>
      <c r="AQ167" s="78"/>
      <c r="AR167" s="78"/>
      <c r="AS167" s="78"/>
      <c r="AT167" s="78"/>
      <c r="AU167" s="78"/>
      <c r="AV167" s="78"/>
      <c r="AW167" s="78"/>
      <c r="AX167" s="78"/>
      <c r="AY167" s="78"/>
      <c r="AZ167" s="78"/>
    </row>
    <row r="168" spans="1:52" s="100" customFormat="1" ht="15" customHeight="1" x14ac:dyDescent="0.25">
      <c r="A168" s="98">
        <f>D9</f>
        <v>10000950</v>
      </c>
      <c r="B168" s="98">
        <f>D15</f>
        <v>2</v>
      </c>
      <c r="C168" s="101"/>
      <c r="D168" s="224"/>
      <c r="E168" s="225"/>
      <c r="F168" s="226"/>
      <c r="G168" s="101"/>
      <c r="H168" s="105"/>
      <c r="I168" s="120"/>
      <c r="J168" s="105"/>
      <c r="K168" s="122"/>
      <c r="L168" s="84"/>
      <c r="M168" s="84"/>
      <c r="N168" s="84"/>
      <c r="O168" s="84"/>
      <c r="P168" s="84"/>
      <c r="Q168" s="84"/>
      <c r="R168" s="84"/>
      <c r="S168" s="84"/>
      <c r="T168" s="84"/>
      <c r="U168" s="84"/>
      <c r="V168" s="84"/>
      <c r="W168" s="84"/>
      <c r="X168" s="211"/>
      <c r="Y168" s="103"/>
      <c r="Z168" s="103"/>
      <c r="AA168" s="102"/>
      <c r="AB168" s="171"/>
      <c r="AC168" s="141">
        <f t="shared" si="58"/>
        <v>0</v>
      </c>
      <c r="AD168" s="141">
        <f t="shared" si="59"/>
        <v>0</v>
      </c>
      <c r="AE168" s="141">
        <f t="shared" si="60"/>
        <v>0</v>
      </c>
      <c r="AF168" s="141">
        <f t="shared" si="61"/>
        <v>0</v>
      </c>
      <c r="AG168" s="141">
        <f t="shared" si="62"/>
        <v>0</v>
      </c>
      <c r="AH168" s="141">
        <f t="shared" si="63"/>
        <v>0</v>
      </c>
      <c r="AI168" s="141">
        <f t="shared" si="64"/>
        <v>0</v>
      </c>
      <c r="AJ168" s="141">
        <f t="shared" si="65"/>
        <v>0</v>
      </c>
      <c r="AK168" s="142">
        <f t="shared" si="66"/>
        <v>0</v>
      </c>
      <c r="AL168" s="142">
        <f t="shared" si="67"/>
        <v>0</v>
      </c>
      <c r="AM168" s="142">
        <f t="shared" si="68"/>
        <v>0</v>
      </c>
      <c r="AN168" s="142">
        <f t="shared" si="69"/>
        <v>0</v>
      </c>
      <c r="AO168" s="142">
        <f t="shared" si="70"/>
        <v>0</v>
      </c>
      <c r="AP168" s="142">
        <f t="shared" si="71"/>
        <v>0</v>
      </c>
      <c r="AQ168" s="78"/>
      <c r="AR168" s="78"/>
      <c r="AS168" s="78"/>
      <c r="AT168" s="78"/>
      <c r="AU168" s="78"/>
      <c r="AV168" s="78"/>
      <c r="AW168" s="78"/>
      <c r="AX168" s="78"/>
      <c r="AY168" s="78"/>
      <c r="AZ168" s="78"/>
    </row>
    <row r="169" spans="1:52" s="100" customFormat="1" ht="15" customHeight="1" x14ac:dyDescent="0.25">
      <c r="A169" s="98">
        <f>D9</f>
        <v>10000950</v>
      </c>
      <c r="B169" s="98">
        <f>D15</f>
        <v>2</v>
      </c>
      <c r="C169" s="97"/>
      <c r="D169" s="99"/>
      <c r="E169" s="97"/>
      <c r="F169" s="83"/>
      <c r="G169" s="97"/>
      <c r="H169" s="104"/>
      <c r="I169" s="119"/>
      <c r="J169" s="104"/>
      <c r="K169" s="121"/>
      <c r="L169" s="83"/>
      <c r="M169" s="83"/>
      <c r="N169" s="83"/>
      <c r="O169" s="83"/>
      <c r="P169" s="83"/>
      <c r="Q169" s="83"/>
      <c r="R169" s="83"/>
      <c r="S169" s="83"/>
      <c r="T169" s="83"/>
      <c r="U169" s="83"/>
      <c r="V169" s="83"/>
      <c r="W169" s="83"/>
      <c r="X169" s="212"/>
      <c r="Y169" s="228"/>
      <c r="Z169" s="228"/>
      <c r="AA169" s="229"/>
      <c r="AB169" s="171"/>
      <c r="AC169" s="141">
        <f t="shared" si="58"/>
        <v>0</v>
      </c>
      <c r="AD169" s="141">
        <f t="shared" si="59"/>
        <v>0</v>
      </c>
      <c r="AE169" s="141">
        <f t="shared" si="60"/>
        <v>0</v>
      </c>
      <c r="AF169" s="141">
        <f t="shared" si="61"/>
        <v>0</v>
      </c>
      <c r="AG169" s="141">
        <f t="shared" si="62"/>
        <v>0</v>
      </c>
      <c r="AH169" s="141">
        <f t="shared" si="63"/>
        <v>0</v>
      </c>
      <c r="AI169" s="141">
        <f t="shared" si="64"/>
        <v>0</v>
      </c>
      <c r="AJ169" s="141">
        <f t="shared" si="65"/>
        <v>0</v>
      </c>
      <c r="AK169" s="142">
        <f t="shared" si="66"/>
        <v>0</v>
      </c>
      <c r="AL169" s="142">
        <f t="shared" si="67"/>
        <v>0</v>
      </c>
      <c r="AM169" s="142">
        <f t="shared" si="68"/>
        <v>0</v>
      </c>
      <c r="AN169" s="142">
        <f t="shared" si="69"/>
        <v>0</v>
      </c>
      <c r="AO169" s="142">
        <f t="shared" si="70"/>
        <v>0</v>
      </c>
      <c r="AP169" s="142">
        <f t="shared" si="71"/>
        <v>0</v>
      </c>
      <c r="AQ169" s="78"/>
      <c r="AR169" s="78"/>
      <c r="AS169" s="78"/>
      <c r="AT169" s="78"/>
      <c r="AU169" s="78"/>
      <c r="AV169" s="78"/>
      <c r="AW169" s="78"/>
      <c r="AX169" s="78"/>
      <c r="AY169" s="78"/>
      <c r="AZ169" s="78"/>
    </row>
    <row r="170" spans="1:52" s="100" customFormat="1" ht="15" customHeight="1" x14ac:dyDescent="0.25">
      <c r="A170" s="98">
        <f>D9</f>
        <v>10000950</v>
      </c>
      <c r="B170" s="98">
        <f>D15</f>
        <v>2</v>
      </c>
      <c r="C170" s="101"/>
      <c r="D170" s="224"/>
      <c r="E170" s="225"/>
      <c r="F170" s="226"/>
      <c r="G170" s="101"/>
      <c r="H170" s="105"/>
      <c r="I170" s="120"/>
      <c r="J170" s="105"/>
      <c r="K170" s="122"/>
      <c r="L170" s="84"/>
      <c r="M170" s="84"/>
      <c r="N170" s="84"/>
      <c r="O170" s="84"/>
      <c r="P170" s="84"/>
      <c r="Q170" s="84"/>
      <c r="R170" s="84"/>
      <c r="S170" s="84"/>
      <c r="T170" s="84"/>
      <c r="U170" s="84"/>
      <c r="V170" s="84"/>
      <c r="W170" s="84"/>
      <c r="X170" s="211"/>
      <c r="Y170" s="103"/>
      <c r="Z170" s="103"/>
      <c r="AA170" s="102"/>
      <c r="AB170" s="171"/>
      <c r="AC170" s="141">
        <f t="shared" si="58"/>
        <v>0</v>
      </c>
      <c r="AD170" s="141">
        <f t="shared" si="59"/>
        <v>0</v>
      </c>
      <c r="AE170" s="141">
        <f t="shared" si="60"/>
        <v>0</v>
      </c>
      <c r="AF170" s="141">
        <f t="shared" si="61"/>
        <v>0</v>
      </c>
      <c r="AG170" s="141">
        <f t="shared" si="62"/>
        <v>0</v>
      </c>
      <c r="AH170" s="141">
        <f t="shared" si="63"/>
        <v>0</v>
      </c>
      <c r="AI170" s="141">
        <f t="shared" si="64"/>
        <v>0</v>
      </c>
      <c r="AJ170" s="141">
        <f t="shared" si="65"/>
        <v>0</v>
      </c>
      <c r="AK170" s="142">
        <f t="shared" si="66"/>
        <v>0</v>
      </c>
      <c r="AL170" s="142">
        <f t="shared" si="67"/>
        <v>0</v>
      </c>
      <c r="AM170" s="142">
        <f t="shared" si="68"/>
        <v>0</v>
      </c>
      <c r="AN170" s="142">
        <f t="shared" si="69"/>
        <v>0</v>
      </c>
      <c r="AO170" s="142">
        <f t="shared" si="70"/>
        <v>0</v>
      </c>
      <c r="AP170" s="142">
        <f t="shared" si="71"/>
        <v>0</v>
      </c>
      <c r="AQ170" s="78"/>
      <c r="AR170" s="78"/>
      <c r="AS170" s="78"/>
      <c r="AT170" s="78"/>
      <c r="AU170" s="78"/>
      <c r="AV170" s="78"/>
      <c r="AW170" s="78"/>
      <c r="AX170" s="78"/>
      <c r="AY170" s="78"/>
      <c r="AZ170" s="78"/>
    </row>
    <row r="171" spans="1:52" s="100" customFormat="1" ht="15" customHeight="1" x14ac:dyDescent="0.25">
      <c r="A171" s="98">
        <f>D9</f>
        <v>10000950</v>
      </c>
      <c r="B171" s="98">
        <f>D15</f>
        <v>2</v>
      </c>
      <c r="C171" s="97"/>
      <c r="D171" s="99"/>
      <c r="E171" s="97"/>
      <c r="F171" s="83"/>
      <c r="G171" s="97"/>
      <c r="H171" s="104"/>
      <c r="I171" s="119"/>
      <c r="J171" s="104"/>
      <c r="K171" s="121"/>
      <c r="L171" s="83"/>
      <c r="M171" s="83"/>
      <c r="N171" s="83"/>
      <c r="O171" s="83"/>
      <c r="P171" s="83"/>
      <c r="Q171" s="83"/>
      <c r="R171" s="83"/>
      <c r="S171" s="83"/>
      <c r="T171" s="83"/>
      <c r="U171" s="83"/>
      <c r="V171" s="83"/>
      <c r="W171" s="83"/>
      <c r="X171" s="212"/>
      <c r="Y171" s="228"/>
      <c r="Z171" s="228"/>
      <c r="AA171" s="229"/>
      <c r="AB171" s="171"/>
      <c r="AC171" s="141">
        <f t="shared" si="58"/>
        <v>0</v>
      </c>
      <c r="AD171" s="141">
        <f t="shared" si="59"/>
        <v>0</v>
      </c>
      <c r="AE171" s="141">
        <f t="shared" si="60"/>
        <v>0</v>
      </c>
      <c r="AF171" s="141">
        <f t="shared" si="61"/>
        <v>0</v>
      </c>
      <c r="AG171" s="141">
        <f t="shared" si="62"/>
        <v>0</v>
      </c>
      <c r="AH171" s="141">
        <f t="shared" si="63"/>
        <v>0</v>
      </c>
      <c r="AI171" s="141">
        <f t="shared" si="64"/>
        <v>0</v>
      </c>
      <c r="AJ171" s="141">
        <f t="shared" si="65"/>
        <v>0</v>
      </c>
      <c r="AK171" s="142">
        <f t="shared" si="66"/>
        <v>0</v>
      </c>
      <c r="AL171" s="142">
        <f t="shared" si="67"/>
        <v>0</v>
      </c>
      <c r="AM171" s="142">
        <f t="shared" si="68"/>
        <v>0</v>
      </c>
      <c r="AN171" s="142">
        <f t="shared" si="69"/>
        <v>0</v>
      </c>
      <c r="AO171" s="142">
        <f t="shared" si="70"/>
        <v>0</v>
      </c>
      <c r="AP171" s="142">
        <f t="shared" si="71"/>
        <v>0</v>
      </c>
      <c r="AQ171" s="78"/>
      <c r="AR171" s="78"/>
      <c r="AS171" s="78"/>
      <c r="AT171" s="78"/>
      <c r="AU171" s="78"/>
      <c r="AV171" s="78"/>
      <c r="AW171" s="78"/>
      <c r="AX171" s="78"/>
      <c r="AY171" s="78"/>
      <c r="AZ171" s="78"/>
    </row>
    <row r="172" spans="1:52" s="100" customFormat="1" ht="15" customHeight="1" x14ac:dyDescent="0.25">
      <c r="A172" s="98">
        <f>D9</f>
        <v>10000950</v>
      </c>
      <c r="B172" s="98">
        <f>D15</f>
        <v>2</v>
      </c>
      <c r="C172" s="101"/>
      <c r="D172" s="224"/>
      <c r="E172" s="225"/>
      <c r="F172" s="226"/>
      <c r="G172" s="101"/>
      <c r="H172" s="105"/>
      <c r="I172" s="120"/>
      <c r="J172" s="105"/>
      <c r="K172" s="122"/>
      <c r="L172" s="84"/>
      <c r="M172" s="84"/>
      <c r="N172" s="84"/>
      <c r="O172" s="84"/>
      <c r="P172" s="84"/>
      <c r="Q172" s="84"/>
      <c r="R172" s="84"/>
      <c r="S172" s="84"/>
      <c r="T172" s="84"/>
      <c r="U172" s="84"/>
      <c r="V172" s="84"/>
      <c r="W172" s="84"/>
      <c r="X172" s="211"/>
      <c r="Y172" s="103"/>
      <c r="Z172" s="103"/>
      <c r="AA172" s="102"/>
      <c r="AB172" s="171"/>
      <c r="AC172" s="141">
        <f t="shared" si="58"/>
        <v>0</v>
      </c>
      <c r="AD172" s="141">
        <f t="shared" si="59"/>
        <v>0</v>
      </c>
      <c r="AE172" s="141">
        <f t="shared" si="60"/>
        <v>0</v>
      </c>
      <c r="AF172" s="141">
        <f t="shared" si="61"/>
        <v>0</v>
      </c>
      <c r="AG172" s="141">
        <f t="shared" si="62"/>
        <v>0</v>
      </c>
      <c r="AH172" s="141">
        <f t="shared" si="63"/>
        <v>0</v>
      </c>
      <c r="AI172" s="141">
        <f t="shared" si="64"/>
        <v>0</v>
      </c>
      <c r="AJ172" s="141">
        <f t="shared" si="65"/>
        <v>0</v>
      </c>
      <c r="AK172" s="142">
        <f t="shared" si="66"/>
        <v>0</v>
      </c>
      <c r="AL172" s="142">
        <f t="shared" si="67"/>
        <v>0</v>
      </c>
      <c r="AM172" s="142">
        <f t="shared" si="68"/>
        <v>0</v>
      </c>
      <c r="AN172" s="142">
        <f t="shared" si="69"/>
        <v>0</v>
      </c>
      <c r="AO172" s="142">
        <f t="shared" si="70"/>
        <v>0</v>
      </c>
      <c r="AP172" s="142">
        <f t="shared" si="71"/>
        <v>0</v>
      </c>
      <c r="AQ172" s="78"/>
      <c r="AR172" s="78"/>
      <c r="AS172" s="78"/>
      <c r="AT172" s="78"/>
      <c r="AU172" s="78"/>
      <c r="AV172" s="78"/>
      <c r="AW172" s="78"/>
      <c r="AX172" s="78"/>
      <c r="AY172" s="78"/>
      <c r="AZ172" s="78"/>
    </row>
    <row r="173" spans="1:52" s="100" customFormat="1" ht="15" customHeight="1" x14ac:dyDescent="0.25">
      <c r="A173" s="98">
        <f>D9</f>
        <v>10000950</v>
      </c>
      <c r="B173" s="98">
        <f>D15</f>
        <v>2</v>
      </c>
      <c r="C173" s="97"/>
      <c r="D173" s="99"/>
      <c r="E173" s="97"/>
      <c r="F173" s="83"/>
      <c r="G173" s="97"/>
      <c r="H173" s="104"/>
      <c r="I173" s="119"/>
      <c r="J173" s="104"/>
      <c r="K173" s="121"/>
      <c r="L173" s="83"/>
      <c r="M173" s="83"/>
      <c r="N173" s="83"/>
      <c r="O173" s="83"/>
      <c r="P173" s="83"/>
      <c r="Q173" s="83"/>
      <c r="R173" s="83"/>
      <c r="S173" s="83"/>
      <c r="T173" s="83"/>
      <c r="U173" s="83"/>
      <c r="V173" s="83"/>
      <c r="W173" s="83"/>
      <c r="X173" s="212"/>
      <c r="Y173" s="228"/>
      <c r="Z173" s="228"/>
      <c r="AA173" s="229"/>
      <c r="AB173" s="171"/>
      <c r="AC173" s="141">
        <f t="shared" si="58"/>
        <v>0</v>
      </c>
      <c r="AD173" s="141">
        <f t="shared" si="59"/>
        <v>0</v>
      </c>
      <c r="AE173" s="141">
        <f t="shared" si="60"/>
        <v>0</v>
      </c>
      <c r="AF173" s="141">
        <f t="shared" si="61"/>
        <v>0</v>
      </c>
      <c r="AG173" s="141">
        <f t="shared" si="62"/>
        <v>0</v>
      </c>
      <c r="AH173" s="141">
        <f t="shared" si="63"/>
        <v>0</v>
      </c>
      <c r="AI173" s="141">
        <f t="shared" si="64"/>
        <v>0</v>
      </c>
      <c r="AJ173" s="141">
        <f t="shared" si="65"/>
        <v>0</v>
      </c>
      <c r="AK173" s="142">
        <f t="shared" si="66"/>
        <v>0</v>
      </c>
      <c r="AL173" s="142">
        <f t="shared" si="67"/>
        <v>0</v>
      </c>
      <c r="AM173" s="142">
        <f t="shared" si="68"/>
        <v>0</v>
      </c>
      <c r="AN173" s="142">
        <f t="shared" si="69"/>
        <v>0</v>
      </c>
      <c r="AO173" s="142">
        <f t="shared" si="70"/>
        <v>0</v>
      </c>
      <c r="AP173" s="142">
        <f t="shared" si="71"/>
        <v>0</v>
      </c>
      <c r="AQ173" s="78"/>
      <c r="AR173" s="78"/>
      <c r="AS173" s="78"/>
      <c r="AT173" s="78"/>
      <c r="AU173" s="78"/>
      <c r="AV173" s="78"/>
      <c r="AW173" s="78"/>
      <c r="AX173" s="78"/>
      <c r="AY173" s="78"/>
      <c r="AZ173" s="78"/>
    </row>
    <row r="174" spans="1:52" s="100" customFormat="1" ht="15" customHeight="1" x14ac:dyDescent="0.25">
      <c r="A174" s="98">
        <f>D9</f>
        <v>10000950</v>
      </c>
      <c r="B174" s="98">
        <f>D15</f>
        <v>2</v>
      </c>
      <c r="C174" s="101"/>
      <c r="D174" s="224"/>
      <c r="E174" s="225"/>
      <c r="F174" s="226"/>
      <c r="G174" s="101"/>
      <c r="H174" s="105"/>
      <c r="I174" s="120"/>
      <c r="J174" s="105"/>
      <c r="K174" s="122"/>
      <c r="L174" s="84"/>
      <c r="M174" s="84"/>
      <c r="N174" s="84"/>
      <c r="O174" s="84"/>
      <c r="P174" s="84"/>
      <c r="Q174" s="84"/>
      <c r="R174" s="84"/>
      <c r="S174" s="84"/>
      <c r="T174" s="84"/>
      <c r="U174" s="84"/>
      <c r="V174" s="84"/>
      <c r="W174" s="84"/>
      <c r="X174" s="211"/>
      <c r="Y174" s="103"/>
      <c r="Z174" s="103"/>
      <c r="AA174" s="102"/>
      <c r="AB174" s="171"/>
      <c r="AC174" s="141">
        <f t="shared" si="58"/>
        <v>0</v>
      </c>
      <c r="AD174" s="141">
        <f t="shared" si="59"/>
        <v>0</v>
      </c>
      <c r="AE174" s="141">
        <f t="shared" si="60"/>
        <v>0</v>
      </c>
      <c r="AF174" s="141">
        <f t="shared" si="61"/>
        <v>0</v>
      </c>
      <c r="AG174" s="141">
        <f t="shared" si="62"/>
        <v>0</v>
      </c>
      <c r="AH174" s="141">
        <f t="shared" si="63"/>
        <v>0</v>
      </c>
      <c r="AI174" s="141">
        <f t="shared" si="64"/>
        <v>0</v>
      </c>
      <c r="AJ174" s="141">
        <f t="shared" si="65"/>
        <v>0</v>
      </c>
      <c r="AK174" s="142">
        <f t="shared" si="66"/>
        <v>0</v>
      </c>
      <c r="AL174" s="142">
        <f t="shared" si="67"/>
        <v>0</v>
      </c>
      <c r="AM174" s="142">
        <f t="shared" si="68"/>
        <v>0</v>
      </c>
      <c r="AN174" s="142">
        <f t="shared" si="69"/>
        <v>0</v>
      </c>
      <c r="AO174" s="142">
        <f t="shared" si="70"/>
        <v>0</v>
      </c>
      <c r="AP174" s="142">
        <f t="shared" si="71"/>
        <v>0</v>
      </c>
      <c r="AQ174" s="78"/>
      <c r="AR174" s="78"/>
      <c r="AS174" s="78"/>
      <c r="AT174" s="78"/>
      <c r="AU174" s="78"/>
      <c r="AV174" s="78"/>
      <c r="AW174" s="78"/>
      <c r="AX174" s="78"/>
      <c r="AY174" s="78"/>
      <c r="AZ174" s="78"/>
    </row>
    <row r="175" spans="1:52" s="100" customFormat="1" ht="15" customHeight="1" x14ac:dyDescent="0.25">
      <c r="A175" s="98">
        <f>D9</f>
        <v>10000950</v>
      </c>
      <c r="B175" s="98">
        <f>D15</f>
        <v>2</v>
      </c>
      <c r="C175" s="97"/>
      <c r="D175" s="99"/>
      <c r="E175" s="97"/>
      <c r="F175" s="83"/>
      <c r="G175" s="97"/>
      <c r="H175" s="104"/>
      <c r="I175" s="119"/>
      <c r="J175" s="104"/>
      <c r="K175" s="121"/>
      <c r="L175" s="83"/>
      <c r="M175" s="83"/>
      <c r="N175" s="83"/>
      <c r="O175" s="83"/>
      <c r="P175" s="83"/>
      <c r="Q175" s="83"/>
      <c r="R175" s="83"/>
      <c r="S175" s="83"/>
      <c r="T175" s="83"/>
      <c r="U175" s="83"/>
      <c r="V175" s="83"/>
      <c r="W175" s="83"/>
      <c r="X175" s="212"/>
      <c r="Y175" s="228"/>
      <c r="Z175" s="228"/>
      <c r="AA175" s="229"/>
      <c r="AB175" s="171"/>
      <c r="AC175" s="141">
        <f t="shared" si="58"/>
        <v>0</v>
      </c>
      <c r="AD175" s="141">
        <f t="shared" si="59"/>
        <v>0</v>
      </c>
      <c r="AE175" s="141">
        <f t="shared" si="60"/>
        <v>0</v>
      </c>
      <c r="AF175" s="141">
        <f t="shared" si="61"/>
        <v>0</v>
      </c>
      <c r="AG175" s="141">
        <f t="shared" si="62"/>
        <v>0</v>
      </c>
      <c r="AH175" s="141">
        <f t="shared" si="63"/>
        <v>0</v>
      </c>
      <c r="AI175" s="141">
        <f t="shared" si="64"/>
        <v>0</v>
      </c>
      <c r="AJ175" s="141">
        <f t="shared" si="65"/>
        <v>0</v>
      </c>
      <c r="AK175" s="142">
        <f t="shared" si="66"/>
        <v>0</v>
      </c>
      <c r="AL175" s="142">
        <f t="shared" si="67"/>
        <v>0</v>
      </c>
      <c r="AM175" s="142">
        <f t="shared" si="68"/>
        <v>0</v>
      </c>
      <c r="AN175" s="142">
        <f t="shared" si="69"/>
        <v>0</v>
      </c>
      <c r="AO175" s="142">
        <f t="shared" si="70"/>
        <v>0</v>
      </c>
      <c r="AP175" s="142">
        <f t="shared" si="71"/>
        <v>0</v>
      </c>
      <c r="AQ175" s="78"/>
      <c r="AR175" s="78"/>
      <c r="AS175" s="78"/>
      <c r="AT175" s="78"/>
      <c r="AU175" s="78"/>
      <c r="AV175" s="78"/>
      <c r="AW175" s="78"/>
      <c r="AX175" s="78"/>
      <c r="AY175" s="78"/>
      <c r="AZ175" s="78"/>
    </row>
    <row r="176" spans="1:52" s="100" customFormat="1" ht="15" customHeight="1" x14ac:dyDescent="0.25">
      <c r="A176" s="98">
        <f>D9</f>
        <v>10000950</v>
      </c>
      <c r="B176" s="98">
        <f>D15</f>
        <v>2</v>
      </c>
      <c r="C176" s="101"/>
      <c r="D176" s="224"/>
      <c r="E176" s="225"/>
      <c r="F176" s="226"/>
      <c r="G176" s="101"/>
      <c r="H176" s="105"/>
      <c r="I176" s="120"/>
      <c r="J176" s="105"/>
      <c r="K176" s="122"/>
      <c r="L176" s="84"/>
      <c r="M176" s="84"/>
      <c r="N176" s="84"/>
      <c r="O176" s="84"/>
      <c r="P176" s="84"/>
      <c r="Q176" s="84"/>
      <c r="R176" s="84"/>
      <c r="S176" s="84"/>
      <c r="T176" s="84"/>
      <c r="U176" s="84"/>
      <c r="V176" s="84"/>
      <c r="W176" s="84"/>
      <c r="X176" s="211"/>
      <c r="Y176" s="103"/>
      <c r="Z176" s="103"/>
      <c r="AA176" s="102"/>
      <c r="AB176" s="171"/>
      <c r="AC176" s="141">
        <f t="shared" si="58"/>
        <v>0</v>
      </c>
      <c r="AD176" s="141">
        <f t="shared" si="59"/>
        <v>0</v>
      </c>
      <c r="AE176" s="141">
        <f t="shared" si="60"/>
        <v>0</v>
      </c>
      <c r="AF176" s="141">
        <f t="shared" si="61"/>
        <v>0</v>
      </c>
      <c r="AG176" s="141">
        <f t="shared" si="62"/>
        <v>0</v>
      </c>
      <c r="AH176" s="141">
        <f t="shared" si="63"/>
        <v>0</v>
      </c>
      <c r="AI176" s="141">
        <f t="shared" si="64"/>
        <v>0</v>
      </c>
      <c r="AJ176" s="141">
        <f t="shared" si="65"/>
        <v>0</v>
      </c>
      <c r="AK176" s="142">
        <f t="shared" si="66"/>
        <v>0</v>
      </c>
      <c r="AL176" s="142">
        <f t="shared" si="67"/>
        <v>0</v>
      </c>
      <c r="AM176" s="142">
        <f t="shared" si="68"/>
        <v>0</v>
      </c>
      <c r="AN176" s="142">
        <f t="shared" si="69"/>
        <v>0</v>
      </c>
      <c r="AO176" s="142">
        <f t="shared" si="70"/>
        <v>0</v>
      </c>
      <c r="AP176" s="142">
        <f t="shared" si="71"/>
        <v>0</v>
      </c>
      <c r="AQ176" s="78"/>
      <c r="AR176" s="78"/>
      <c r="AS176" s="78"/>
      <c r="AT176" s="78"/>
      <c r="AU176" s="78"/>
      <c r="AV176" s="78"/>
      <c r="AW176" s="78"/>
      <c r="AX176" s="78"/>
      <c r="AY176" s="78"/>
      <c r="AZ176" s="78"/>
    </row>
    <row r="177" spans="1:52" s="100" customFormat="1" ht="15" customHeight="1" x14ac:dyDescent="0.25">
      <c r="A177" s="98">
        <f>D9</f>
        <v>10000950</v>
      </c>
      <c r="B177" s="98">
        <f>D15</f>
        <v>2</v>
      </c>
      <c r="C177" s="97"/>
      <c r="D177" s="99"/>
      <c r="E177" s="97"/>
      <c r="F177" s="83"/>
      <c r="G177" s="97"/>
      <c r="H177" s="104"/>
      <c r="I177" s="119"/>
      <c r="J177" s="104"/>
      <c r="K177" s="121"/>
      <c r="L177" s="83"/>
      <c r="M177" s="83"/>
      <c r="N177" s="83"/>
      <c r="O177" s="83"/>
      <c r="P177" s="83"/>
      <c r="Q177" s="83"/>
      <c r="R177" s="83"/>
      <c r="S177" s="83"/>
      <c r="T177" s="83"/>
      <c r="U177" s="83"/>
      <c r="V177" s="83"/>
      <c r="W177" s="83"/>
      <c r="X177" s="212"/>
      <c r="Y177" s="228"/>
      <c r="Z177" s="228"/>
      <c r="AA177" s="229"/>
      <c r="AB177" s="171"/>
      <c r="AC177" s="141">
        <f t="shared" si="58"/>
        <v>0</v>
      </c>
      <c r="AD177" s="141">
        <f t="shared" si="59"/>
        <v>0</v>
      </c>
      <c r="AE177" s="141">
        <f t="shared" si="60"/>
        <v>0</v>
      </c>
      <c r="AF177" s="141">
        <f t="shared" si="61"/>
        <v>0</v>
      </c>
      <c r="AG177" s="141">
        <f t="shared" si="62"/>
        <v>0</v>
      </c>
      <c r="AH177" s="141">
        <f t="shared" si="63"/>
        <v>0</v>
      </c>
      <c r="AI177" s="141">
        <f t="shared" si="64"/>
        <v>0</v>
      </c>
      <c r="AJ177" s="141">
        <f t="shared" si="65"/>
        <v>0</v>
      </c>
      <c r="AK177" s="142">
        <f t="shared" si="66"/>
        <v>0</v>
      </c>
      <c r="AL177" s="142">
        <f t="shared" si="67"/>
        <v>0</v>
      </c>
      <c r="AM177" s="142">
        <f t="shared" si="68"/>
        <v>0</v>
      </c>
      <c r="AN177" s="142">
        <f t="shared" si="69"/>
        <v>0</v>
      </c>
      <c r="AO177" s="142">
        <f t="shared" si="70"/>
        <v>0</v>
      </c>
      <c r="AP177" s="142">
        <f t="shared" si="71"/>
        <v>0</v>
      </c>
      <c r="AQ177" s="78"/>
      <c r="AR177" s="78"/>
      <c r="AS177" s="78"/>
      <c r="AT177" s="78"/>
      <c r="AU177" s="78"/>
      <c r="AV177" s="78"/>
      <c r="AW177" s="78"/>
      <c r="AX177" s="78"/>
      <c r="AY177" s="78"/>
      <c r="AZ177" s="78"/>
    </row>
    <row r="178" spans="1:52" s="100" customFormat="1" ht="15" customHeight="1" x14ac:dyDescent="0.25">
      <c r="A178" s="98">
        <f>D9</f>
        <v>10000950</v>
      </c>
      <c r="B178" s="98">
        <f>D15</f>
        <v>2</v>
      </c>
      <c r="C178" s="101"/>
      <c r="D178" s="224"/>
      <c r="E178" s="225"/>
      <c r="F178" s="226"/>
      <c r="G178" s="101"/>
      <c r="H178" s="105"/>
      <c r="I178" s="120"/>
      <c r="J178" s="105"/>
      <c r="K178" s="122"/>
      <c r="L178" s="84"/>
      <c r="M178" s="84"/>
      <c r="N178" s="84"/>
      <c r="O178" s="84"/>
      <c r="P178" s="84"/>
      <c r="Q178" s="84"/>
      <c r="R178" s="84"/>
      <c r="S178" s="84"/>
      <c r="T178" s="84"/>
      <c r="U178" s="84"/>
      <c r="V178" s="84"/>
      <c r="W178" s="84"/>
      <c r="X178" s="211"/>
      <c r="Y178" s="103"/>
      <c r="Z178" s="103"/>
      <c r="AA178" s="102"/>
      <c r="AB178" s="171"/>
      <c r="AC178" s="141">
        <f t="shared" si="58"/>
        <v>0</v>
      </c>
      <c r="AD178" s="141">
        <f t="shared" si="59"/>
        <v>0</v>
      </c>
      <c r="AE178" s="141">
        <f t="shared" si="60"/>
        <v>0</v>
      </c>
      <c r="AF178" s="141">
        <f t="shared" si="61"/>
        <v>0</v>
      </c>
      <c r="AG178" s="141">
        <f t="shared" si="62"/>
        <v>0</v>
      </c>
      <c r="AH178" s="141">
        <f t="shared" si="63"/>
        <v>0</v>
      </c>
      <c r="AI178" s="141">
        <f t="shared" si="64"/>
        <v>0</v>
      </c>
      <c r="AJ178" s="141">
        <f t="shared" si="65"/>
        <v>0</v>
      </c>
      <c r="AK178" s="142">
        <f t="shared" si="66"/>
        <v>0</v>
      </c>
      <c r="AL178" s="142">
        <f t="shared" si="67"/>
        <v>0</v>
      </c>
      <c r="AM178" s="142">
        <f t="shared" si="68"/>
        <v>0</v>
      </c>
      <c r="AN178" s="142">
        <f t="shared" si="69"/>
        <v>0</v>
      </c>
      <c r="AO178" s="142">
        <f t="shared" si="70"/>
        <v>0</v>
      </c>
      <c r="AP178" s="142">
        <f t="shared" si="71"/>
        <v>0</v>
      </c>
      <c r="AQ178" s="78"/>
      <c r="AR178" s="78"/>
      <c r="AS178" s="78"/>
      <c r="AT178" s="78"/>
      <c r="AU178" s="78"/>
      <c r="AV178" s="78"/>
      <c r="AW178" s="78"/>
      <c r="AX178" s="78"/>
      <c r="AY178" s="78"/>
      <c r="AZ178" s="78"/>
    </row>
    <row r="179" spans="1:52" s="100" customFormat="1" ht="15" customHeight="1" x14ac:dyDescent="0.25">
      <c r="A179" s="98">
        <f>D9</f>
        <v>10000950</v>
      </c>
      <c r="B179" s="98">
        <f>D15</f>
        <v>2</v>
      </c>
      <c r="C179" s="97"/>
      <c r="D179" s="99"/>
      <c r="E179" s="97"/>
      <c r="F179" s="83"/>
      <c r="G179" s="97"/>
      <c r="H179" s="104"/>
      <c r="I179" s="119"/>
      <c r="J179" s="104"/>
      <c r="K179" s="121"/>
      <c r="L179" s="83"/>
      <c r="M179" s="83"/>
      <c r="N179" s="83"/>
      <c r="O179" s="83"/>
      <c r="P179" s="83"/>
      <c r="Q179" s="83"/>
      <c r="R179" s="83"/>
      <c r="S179" s="83"/>
      <c r="T179" s="83"/>
      <c r="U179" s="83"/>
      <c r="V179" s="83"/>
      <c r="W179" s="83"/>
      <c r="X179" s="212"/>
      <c r="Y179" s="228"/>
      <c r="Z179" s="228"/>
      <c r="AA179" s="229"/>
      <c r="AB179" s="171"/>
      <c r="AC179" s="141">
        <f t="shared" si="58"/>
        <v>0</v>
      </c>
      <c r="AD179" s="141">
        <f t="shared" si="59"/>
        <v>0</v>
      </c>
      <c r="AE179" s="141">
        <f t="shared" si="60"/>
        <v>0</v>
      </c>
      <c r="AF179" s="141">
        <f t="shared" si="61"/>
        <v>0</v>
      </c>
      <c r="AG179" s="141">
        <f t="shared" si="62"/>
        <v>0</v>
      </c>
      <c r="AH179" s="141">
        <f t="shared" si="63"/>
        <v>0</v>
      </c>
      <c r="AI179" s="141">
        <f t="shared" si="64"/>
        <v>0</v>
      </c>
      <c r="AJ179" s="141">
        <f t="shared" si="65"/>
        <v>0</v>
      </c>
      <c r="AK179" s="142">
        <f t="shared" si="66"/>
        <v>0</v>
      </c>
      <c r="AL179" s="142">
        <f t="shared" si="67"/>
        <v>0</v>
      </c>
      <c r="AM179" s="142">
        <f t="shared" si="68"/>
        <v>0</v>
      </c>
      <c r="AN179" s="142">
        <f t="shared" si="69"/>
        <v>0</v>
      </c>
      <c r="AO179" s="142">
        <f t="shared" si="70"/>
        <v>0</v>
      </c>
      <c r="AP179" s="142">
        <f t="shared" si="71"/>
        <v>0</v>
      </c>
      <c r="AQ179" s="78"/>
      <c r="AR179" s="78"/>
      <c r="AS179" s="78"/>
      <c r="AT179" s="78"/>
      <c r="AU179" s="78"/>
      <c r="AV179" s="78"/>
      <c r="AW179" s="78"/>
      <c r="AX179" s="78"/>
      <c r="AY179" s="78"/>
      <c r="AZ179" s="78"/>
    </row>
    <row r="180" spans="1:52" s="100" customFormat="1" ht="15" customHeight="1" x14ac:dyDescent="0.25">
      <c r="A180" s="98">
        <f>D9</f>
        <v>10000950</v>
      </c>
      <c r="B180" s="98">
        <f>D15</f>
        <v>2</v>
      </c>
      <c r="C180" s="101"/>
      <c r="D180" s="224"/>
      <c r="E180" s="225"/>
      <c r="F180" s="226"/>
      <c r="G180" s="101"/>
      <c r="H180" s="105"/>
      <c r="I180" s="120"/>
      <c r="J180" s="105"/>
      <c r="K180" s="122"/>
      <c r="L180" s="84"/>
      <c r="M180" s="84"/>
      <c r="N180" s="84"/>
      <c r="O180" s="84"/>
      <c r="P180" s="84"/>
      <c r="Q180" s="84"/>
      <c r="R180" s="84"/>
      <c r="S180" s="84"/>
      <c r="T180" s="84"/>
      <c r="U180" s="84"/>
      <c r="V180" s="84"/>
      <c r="W180" s="84"/>
      <c r="X180" s="211"/>
      <c r="Y180" s="103"/>
      <c r="Z180" s="103"/>
      <c r="AA180" s="102"/>
      <c r="AB180" s="171"/>
      <c r="AC180" s="141">
        <f t="shared" si="58"/>
        <v>0</v>
      </c>
      <c r="AD180" s="141">
        <f t="shared" si="59"/>
        <v>0</v>
      </c>
      <c r="AE180" s="141">
        <f t="shared" si="60"/>
        <v>0</v>
      </c>
      <c r="AF180" s="141">
        <f t="shared" si="61"/>
        <v>0</v>
      </c>
      <c r="AG180" s="141">
        <f t="shared" si="62"/>
        <v>0</v>
      </c>
      <c r="AH180" s="141">
        <f t="shared" si="63"/>
        <v>0</v>
      </c>
      <c r="AI180" s="141">
        <f t="shared" si="64"/>
        <v>0</v>
      </c>
      <c r="AJ180" s="141">
        <f t="shared" si="65"/>
        <v>0</v>
      </c>
      <c r="AK180" s="142">
        <f t="shared" si="66"/>
        <v>0</v>
      </c>
      <c r="AL180" s="142">
        <f t="shared" si="67"/>
        <v>0</v>
      </c>
      <c r="AM180" s="142">
        <f t="shared" si="68"/>
        <v>0</v>
      </c>
      <c r="AN180" s="142">
        <f t="shared" si="69"/>
        <v>0</v>
      </c>
      <c r="AO180" s="142">
        <f t="shared" si="70"/>
        <v>0</v>
      </c>
      <c r="AP180" s="142">
        <f t="shared" si="71"/>
        <v>0</v>
      </c>
      <c r="AQ180" s="78"/>
      <c r="AR180" s="78"/>
      <c r="AS180" s="78"/>
      <c r="AT180" s="78"/>
      <c r="AU180" s="78"/>
      <c r="AV180" s="78"/>
      <c r="AW180" s="78"/>
      <c r="AX180" s="78"/>
      <c r="AY180" s="78"/>
      <c r="AZ180" s="78"/>
    </row>
    <row r="181" spans="1:52" s="100" customFormat="1" ht="15" customHeight="1" x14ac:dyDescent="0.25">
      <c r="A181" s="98">
        <f>D9</f>
        <v>10000950</v>
      </c>
      <c r="B181" s="98">
        <f>D15</f>
        <v>2</v>
      </c>
      <c r="C181" s="97"/>
      <c r="D181" s="99"/>
      <c r="E181" s="97"/>
      <c r="F181" s="83"/>
      <c r="G181" s="97"/>
      <c r="H181" s="104"/>
      <c r="I181" s="119"/>
      <c r="J181" s="104"/>
      <c r="K181" s="121"/>
      <c r="L181" s="83"/>
      <c r="M181" s="83"/>
      <c r="N181" s="83"/>
      <c r="O181" s="83"/>
      <c r="P181" s="83"/>
      <c r="Q181" s="83"/>
      <c r="R181" s="83"/>
      <c r="S181" s="83"/>
      <c r="T181" s="83"/>
      <c r="U181" s="83"/>
      <c r="V181" s="83"/>
      <c r="W181" s="83"/>
      <c r="X181" s="212"/>
      <c r="Y181" s="228"/>
      <c r="Z181" s="228"/>
      <c r="AA181" s="229"/>
      <c r="AB181" s="171"/>
      <c r="AC181" s="141">
        <f t="shared" si="58"/>
        <v>0</v>
      </c>
      <c r="AD181" s="141">
        <f t="shared" si="59"/>
        <v>0</v>
      </c>
      <c r="AE181" s="141">
        <f t="shared" si="60"/>
        <v>0</v>
      </c>
      <c r="AF181" s="141">
        <f t="shared" si="61"/>
        <v>0</v>
      </c>
      <c r="AG181" s="141">
        <f t="shared" si="62"/>
        <v>0</v>
      </c>
      <c r="AH181" s="141">
        <f t="shared" si="63"/>
        <v>0</v>
      </c>
      <c r="AI181" s="141">
        <f t="shared" si="64"/>
        <v>0</v>
      </c>
      <c r="AJ181" s="141">
        <f t="shared" si="65"/>
        <v>0</v>
      </c>
      <c r="AK181" s="142">
        <f t="shared" si="66"/>
        <v>0</v>
      </c>
      <c r="AL181" s="142">
        <f t="shared" si="67"/>
        <v>0</v>
      </c>
      <c r="AM181" s="142">
        <f t="shared" si="68"/>
        <v>0</v>
      </c>
      <c r="AN181" s="142">
        <f t="shared" si="69"/>
        <v>0</v>
      </c>
      <c r="AO181" s="142">
        <f t="shared" si="70"/>
        <v>0</v>
      </c>
      <c r="AP181" s="142">
        <f t="shared" si="71"/>
        <v>0</v>
      </c>
      <c r="AQ181" s="78"/>
      <c r="AR181" s="78"/>
      <c r="AS181" s="78"/>
      <c r="AT181" s="78"/>
      <c r="AU181" s="78"/>
      <c r="AV181" s="78"/>
      <c r="AW181" s="78"/>
      <c r="AX181" s="78"/>
      <c r="AY181" s="78"/>
      <c r="AZ181" s="78"/>
    </row>
    <row r="182" spans="1:52" s="100" customFormat="1" ht="15" customHeight="1" x14ac:dyDescent="0.25">
      <c r="A182" s="98">
        <f>D9</f>
        <v>10000950</v>
      </c>
      <c r="B182" s="98">
        <f>D15</f>
        <v>2</v>
      </c>
      <c r="C182" s="101"/>
      <c r="D182" s="224"/>
      <c r="E182" s="225"/>
      <c r="F182" s="226"/>
      <c r="G182" s="101"/>
      <c r="H182" s="105"/>
      <c r="I182" s="120"/>
      <c r="J182" s="105"/>
      <c r="K182" s="122"/>
      <c r="L182" s="84"/>
      <c r="M182" s="84"/>
      <c r="N182" s="84"/>
      <c r="O182" s="84"/>
      <c r="P182" s="84"/>
      <c r="Q182" s="84"/>
      <c r="R182" s="84"/>
      <c r="S182" s="84"/>
      <c r="T182" s="84"/>
      <c r="U182" s="84"/>
      <c r="V182" s="84"/>
      <c r="W182" s="84"/>
      <c r="X182" s="211"/>
      <c r="Y182" s="103"/>
      <c r="Z182" s="103"/>
      <c r="AA182" s="102"/>
      <c r="AB182" s="171"/>
      <c r="AC182" s="141">
        <f t="shared" si="58"/>
        <v>0</v>
      </c>
      <c r="AD182" s="141">
        <f t="shared" si="59"/>
        <v>0</v>
      </c>
      <c r="AE182" s="141">
        <f t="shared" si="60"/>
        <v>0</v>
      </c>
      <c r="AF182" s="141">
        <f t="shared" si="61"/>
        <v>0</v>
      </c>
      <c r="AG182" s="141">
        <f t="shared" si="62"/>
        <v>0</v>
      </c>
      <c r="AH182" s="141">
        <f t="shared" si="63"/>
        <v>0</v>
      </c>
      <c r="AI182" s="141">
        <f t="shared" si="64"/>
        <v>0</v>
      </c>
      <c r="AJ182" s="141">
        <f t="shared" si="65"/>
        <v>0</v>
      </c>
      <c r="AK182" s="142">
        <f t="shared" si="66"/>
        <v>0</v>
      </c>
      <c r="AL182" s="142">
        <f t="shared" si="67"/>
        <v>0</v>
      </c>
      <c r="AM182" s="142">
        <f t="shared" si="68"/>
        <v>0</v>
      </c>
      <c r="AN182" s="142">
        <f t="shared" si="69"/>
        <v>0</v>
      </c>
      <c r="AO182" s="142">
        <f t="shared" si="70"/>
        <v>0</v>
      </c>
      <c r="AP182" s="142">
        <f t="shared" si="71"/>
        <v>0</v>
      </c>
      <c r="AQ182" s="78"/>
      <c r="AR182" s="78"/>
      <c r="AS182" s="78"/>
      <c r="AT182" s="78"/>
      <c r="AU182" s="78"/>
      <c r="AV182" s="78"/>
      <c r="AW182" s="78"/>
      <c r="AX182" s="78"/>
      <c r="AY182" s="78"/>
      <c r="AZ182" s="78"/>
    </row>
    <row r="183" spans="1:52" s="100" customFormat="1" ht="15" customHeight="1" x14ac:dyDescent="0.25">
      <c r="A183" s="98">
        <f>D9</f>
        <v>10000950</v>
      </c>
      <c r="B183" s="98">
        <f>D15</f>
        <v>2</v>
      </c>
      <c r="C183" s="97"/>
      <c r="D183" s="99"/>
      <c r="E183" s="97"/>
      <c r="F183" s="83"/>
      <c r="G183" s="97"/>
      <c r="H183" s="104"/>
      <c r="I183" s="119"/>
      <c r="J183" s="104"/>
      <c r="K183" s="121"/>
      <c r="L183" s="83"/>
      <c r="M183" s="83"/>
      <c r="N183" s="83"/>
      <c r="O183" s="83"/>
      <c r="P183" s="83"/>
      <c r="Q183" s="83"/>
      <c r="R183" s="83"/>
      <c r="S183" s="83"/>
      <c r="T183" s="83"/>
      <c r="U183" s="83"/>
      <c r="V183" s="83"/>
      <c r="W183" s="83"/>
      <c r="X183" s="212"/>
      <c r="Y183" s="228"/>
      <c r="Z183" s="228"/>
      <c r="AA183" s="229"/>
      <c r="AB183" s="171"/>
      <c r="AC183" s="141">
        <f t="shared" si="58"/>
        <v>0</v>
      </c>
      <c r="AD183" s="141">
        <f t="shared" si="59"/>
        <v>0</v>
      </c>
      <c r="AE183" s="141">
        <f t="shared" si="60"/>
        <v>0</v>
      </c>
      <c r="AF183" s="141">
        <f t="shared" si="61"/>
        <v>0</v>
      </c>
      <c r="AG183" s="141">
        <f t="shared" si="62"/>
        <v>0</v>
      </c>
      <c r="AH183" s="141">
        <f t="shared" si="63"/>
        <v>0</v>
      </c>
      <c r="AI183" s="141">
        <f t="shared" si="64"/>
        <v>0</v>
      </c>
      <c r="AJ183" s="141">
        <f t="shared" si="65"/>
        <v>0</v>
      </c>
      <c r="AK183" s="142">
        <f t="shared" si="66"/>
        <v>0</v>
      </c>
      <c r="AL183" s="142">
        <f t="shared" si="67"/>
        <v>0</v>
      </c>
      <c r="AM183" s="142">
        <f t="shared" si="68"/>
        <v>0</v>
      </c>
      <c r="AN183" s="142">
        <f t="shared" si="69"/>
        <v>0</v>
      </c>
      <c r="AO183" s="142">
        <f t="shared" si="70"/>
        <v>0</v>
      </c>
      <c r="AP183" s="142">
        <f t="shared" si="71"/>
        <v>0</v>
      </c>
      <c r="AQ183" s="78"/>
      <c r="AR183" s="78"/>
      <c r="AS183" s="78"/>
      <c r="AT183" s="78"/>
      <c r="AU183" s="78"/>
      <c r="AV183" s="78"/>
      <c r="AW183" s="78"/>
      <c r="AX183" s="78"/>
      <c r="AY183" s="78"/>
      <c r="AZ183" s="78"/>
    </row>
    <row r="184" spans="1:52" s="100" customFormat="1" ht="15" customHeight="1" x14ac:dyDescent="0.25">
      <c r="A184" s="98">
        <f>D9</f>
        <v>10000950</v>
      </c>
      <c r="B184" s="98">
        <f>D15</f>
        <v>2</v>
      </c>
      <c r="C184" s="101"/>
      <c r="D184" s="224"/>
      <c r="E184" s="225"/>
      <c r="F184" s="226"/>
      <c r="G184" s="101"/>
      <c r="H184" s="105"/>
      <c r="I184" s="120"/>
      <c r="J184" s="105"/>
      <c r="K184" s="122"/>
      <c r="L184" s="84"/>
      <c r="M184" s="84"/>
      <c r="N184" s="84"/>
      <c r="O184" s="84"/>
      <c r="P184" s="84"/>
      <c r="Q184" s="84"/>
      <c r="R184" s="84"/>
      <c r="S184" s="84"/>
      <c r="T184" s="84"/>
      <c r="U184" s="84"/>
      <c r="V184" s="84"/>
      <c r="W184" s="84"/>
      <c r="X184" s="211"/>
      <c r="Y184" s="103"/>
      <c r="Z184" s="103"/>
      <c r="AA184" s="102"/>
      <c r="AB184" s="171"/>
      <c r="AC184" s="141">
        <f t="shared" si="58"/>
        <v>0</v>
      </c>
      <c r="AD184" s="141">
        <f t="shared" si="59"/>
        <v>0</v>
      </c>
      <c r="AE184" s="141">
        <f t="shared" si="60"/>
        <v>0</v>
      </c>
      <c r="AF184" s="141">
        <f t="shared" si="61"/>
        <v>0</v>
      </c>
      <c r="AG184" s="141">
        <f t="shared" si="62"/>
        <v>0</v>
      </c>
      <c r="AH184" s="141">
        <f t="shared" si="63"/>
        <v>0</v>
      </c>
      <c r="AI184" s="141">
        <f t="shared" si="64"/>
        <v>0</v>
      </c>
      <c r="AJ184" s="141">
        <f t="shared" si="65"/>
        <v>0</v>
      </c>
      <c r="AK184" s="142">
        <f t="shared" si="66"/>
        <v>0</v>
      </c>
      <c r="AL184" s="142">
        <f t="shared" si="67"/>
        <v>0</v>
      </c>
      <c r="AM184" s="142">
        <f t="shared" si="68"/>
        <v>0</v>
      </c>
      <c r="AN184" s="142">
        <f t="shared" si="69"/>
        <v>0</v>
      </c>
      <c r="AO184" s="142">
        <f t="shared" si="70"/>
        <v>0</v>
      </c>
      <c r="AP184" s="142">
        <f t="shared" si="71"/>
        <v>0</v>
      </c>
      <c r="AQ184" s="78"/>
      <c r="AR184" s="78"/>
      <c r="AS184" s="78"/>
      <c r="AT184" s="78"/>
      <c r="AU184" s="78"/>
      <c r="AV184" s="78"/>
      <c r="AW184" s="78"/>
      <c r="AX184" s="78"/>
      <c r="AY184" s="78"/>
      <c r="AZ184" s="78"/>
    </row>
    <row r="185" spans="1:52" s="100" customFormat="1" ht="15" customHeight="1" x14ac:dyDescent="0.25">
      <c r="A185" s="98">
        <f>D9</f>
        <v>10000950</v>
      </c>
      <c r="B185" s="98">
        <f>D15</f>
        <v>2</v>
      </c>
      <c r="C185" s="97"/>
      <c r="D185" s="99"/>
      <c r="E185" s="97"/>
      <c r="F185" s="83"/>
      <c r="G185" s="97"/>
      <c r="H185" s="104"/>
      <c r="I185" s="119"/>
      <c r="J185" s="104"/>
      <c r="K185" s="121"/>
      <c r="L185" s="83"/>
      <c r="M185" s="83"/>
      <c r="N185" s="83"/>
      <c r="O185" s="83"/>
      <c r="P185" s="83"/>
      <c r="Q185" s="83"/>
      <c r="R185" s="83"/>
      <c r="S185" s="83"/>
      <c r="T185" s="83"/>
      <c r="U185" s="83"/>
      <c r="V185" s="83"/>
      <c r="W185" s="83"/>
      <c r="X185" s="212"/>
      <c r="Y185" s="228"/>
      <c r="Z185" s="228"/>
      <c r="AA185" s="229"/>
      <c r="AB185" s="171"/>
      <c r="AC185" s="141">
        <f t="shared" si="58"/>
        <v>0</v>
      </c>
      <c r="AD185" s="141">
        <f t="shared" si="59"/>
        <v>0</v>
      </c>
      <c r="AE185" s="141">
        <f t="shared" si="60"/>
        <v>0</v>
      </c>
      <c r="AF185" s="141">
        <f t="shared" si="61"/>
        <v>0</v>
      </c>
      <c r="AG185" s="141">
        <f t="shared" si="62"/>
        <v>0</v>
      </c>
      <c r="AH185" s="141">
        <f t="shared" si="63"/>
        <v>0</v>
      </c>
      <c r="AI185" s="141">
        <f t="shared" si="64"/>
        <v>0</v>
      </c>
      <c r="AJ185" s="141">
        <f t="shared" si="65"/>
        <v>0</v>
      </c>
      <c r="AK185" s="142">
        <f t="shared" si="66"/>
        <v>0</v>
      </c>
      <c r="AL185" s="142">
        <f t="shared" si="67"/>
        <v>0</v>
      </c>
      <c r="AM185" s="142">
        <f t="shared" si="68"/>
        <v>0</v>
      </c>
      <c r="AN185" s="142">
        <f t="shared" si="69"/>
        <v>0</v>
      </c>
      <c r="AO185" s="142">
        <f t="shared" si="70"/>
        <v>0</v>
      </c>
      <c r="AP185" s="142">
        <f t="shared" si="71"/>
        <v>0</v>
      </c>
      <c r="AQ185" s="78"/>
      <c r="AR185" s="78"/>
      <c r="AS185" s="78"/>
      <c r="AT185" s="78"/>
      <c r="AU185" s="78"/>
      <c r="AV185" s="78"/>
      <c r="AW185" s="78"/>
      <c r="AX185" s="78"/>
      <c r="AY185" s="78"/>
      <c r="AZ185" s="78"/>
    </row>
    <row r="186" spans="1:52" s="100" customFormat="1" ht="15" customHeight="1" x14ac:dyDescent="0.25">
      <c r="A186" s="98">
        <f>D9</f>
        <v>10000950</v>
      </c>
      <c r="B186" s="98">
        <f>D15</f>
        <v>2</v>
      </c>
      <c r="C186" s="101"/>
      <c r="D186" s="224"/>
      <c r="E186" s="225"/>
      <c r="F186" s="226"/>
      <c r="G186" s="101"/>
      <c r="H186" s="105"/>
      <c r="I186" s="120"/>
      <c r="J186" s="105"/>
      <c r="K186" s="122"/>
      <c r="L186" s="84"/>
      <c r="M186" s="84"/>
      <c r="N186" s="84"/>
      <c r="O186" s="84"/>
      <c r="P186" s="84"/>
      <c r="Q186" s="84"/>
      <c r="R186" s="84"/>
      <c r="S186" s="84"/>
      <c r="T186" s="84"/>
      <c r="U186" s="84"/>
      <c r="V186" s="84"/>
      <c r="W186" s="84"/>
      <c r="X186" s="211"/>
      <c r="Y186" s="103"/>
      <c r="Z186" s="103"/>
      <c r="AA186" s="102"/>
      <c r="AB186" s="171"/>
      <c r="AC186" s="141">
        <f t="shared" si="58"/>
        <v>0</v>
      </c>
      <c r="AD186" s="141">
        <f t="shared" si="59"/>
        <v>0</v>
      </c>
      <c r="AE186" s="141">
        <f t="shared" si="60"/>
        <v>0</v>
      </c>
      <c r="AF186" s="141">
        <f t="shared" si="61"/>
        <v>0</v>
      </c>
      <c r="AG186" s="141">
        <f t="shared" si="62"/>
        <v>0</v>
      </c>
      <c r="AH186" s="141">
        <f t="shared" si="63"/>
        <v>0</v>
      </c>
      <c r="AI186" s="141">
        <f t="shared" si="64"/>
        <v>0</v>
      </c>
      <c r="AJ186" s="141">
        <f t="shared" si="65"/>
        <v>0</v>
      </c>
      <c r="AK186" s="142">
        <f t="shared" si="66"/>
        <v>0</v>
      </c>
      <c r="AL186" s="142">
        <f t="shared" si="67"/>
        <v>0</v>
      </c>
      <c r="AM186" s="142">
        <f t="shared" si="68"/>
        <v>0</v>
      </c>
      <c r="AN186" s="142">
        <f t="shared" si="69"/>
        <v>0</v>
      </c>
      <c r="AO186" s="142">
        <f t="shared" si="70"/>
        <v>0</v>
      </c>
      <c r="AP186" s="142">
        <f t="shared" si="71"/>
        <v>0</v>
      </c>
      <c r="AQ186" s="78"/>
      <c r="AR186" s="78"/>
      <c r="AS186" s="78"/>
      <c r="AT186" s="78"/>
      <c r="AU186" s="78"/>
      <c r="AV186" s="78"/>
      <c r="AW186" s="78"/>
      <c r="AX186" s="78"/>
      <c r="AY186" s="78"/>
      <c r="AZ186" s="78"/>
    </row>
    <row r="187" spans="1:52" s="100" customFormat="1" ht="15" customHeight="1" x14ac:dyDescent="0.25">
      <c r="A187" s="98">
        <f>D9</f>
        <v>10000950</v>
      </c>
      <c r="B187" s="98">
        <f>D15</f>
        <v>2</v>
      </c>
      <c r="C187" s="97"/>
      <c r="D187" s="99"/>
      <c r="E187" s="97"/>
      <c r="F187" s="83"/>
      <c r="G187" s="97"/>
      <c r="H187" s="104"/>
      <c r="I187" s="119"/>
      <c r="J187" s="104"/>
      <c r="K187" s="121"/>
      <c r="L187" s="83"/>
      <c r="M187" s="83"/>
      <c r="N187" s="83"/>
      <c r="O187" s="83"/>
      <c r="P187" s="83"/>
      <c r="Q187" s="83"/>
      <c r="R187" s="83"/>
      <c r="S187" s="83"/>
      <c r="T187" s="83"/>
      <c r="U187" s="83"/>
      <c r="V187" s="83"/>
      <c r="W187" s="83"/>
      <c r="X187" s="212"/>
      <c r="Y187" s="228"/>
      <c r="Z187" s="228"/>
      <c r="AA187" s="229"/>
      <c r="AB187" s="171"/>
      <c r="AC187" s="141">
        <f t="shared" si="58"/>
        <v>0</v>
      </c>
      <c r="AD187" s="141">
        <f t="shared" si="59"/>
        <v>0</v>
      </c>
      <c r="AE187" s="141">
        <f t="shared" si="60"/>
        <v>0</v>
      </c>
      <c r="AF187" s="141">
        <f t="shared" si="61"/>
        <v>0</v>
      </c>
      <c r="AG187" s="141">
        <f t="shared" si="62"/>
        <v>0</v>
      </c>
      <c r="AH187" s="141">
        <f t="shared" si="63"/>
        <v>0</v>
      </c>
      <c r="AI187" s="141">
        <f t="shared" si="64"/>
        <v>0</v>
      </c>
      <c r="AJ187" s="141">
        <f t="shared" si="65"/>
        <v>0</v>
      </c>
      <c r="AK187" s="142">
        <f t="shared" si="66"/>
        <v>0</v>
      </c>
      <c r="AL187" s="142">
        <f t="shared" si="67"/>
        <v>0</v>
      </c>
      <c r="AM187" s="142">
        <f t="shared" si="68"/>
        <v>0</v>
      </c>
      <c r="AN187" s="142">
        <f t="shared" si="69"/>
        <v>0</v>
      </c>
      <c r="AO187" s="142">
        <f t="shared" si="70"/>
        <v>0</v>
      </c>
      <c r="AP187" s="142">
        <f t="shared" si="71"/>
        <v>0</v>
      </c>
      <c r="AQ187" s="78"/>
      <c r="AR187" s="78"/>
      <c r="AS187" s="78"/>
      <c r="AT187" s="78"/>
      <c r="AU187" s="78"/>
      <c r="AV187" s="78"/>
      <c r="AW187" s="78"/>
      <c r="AX187" s="78"/>
      <c r="AY187" s="78"/>
      <c r="AZ187" s="78"/>
    </row>
    <row r="188" spans="1:52" s="100" customFormat="1" ht="15" customHeight="1" x14ac:dyDescent="0.25">
      <c r="A188" s="98">
        <f>D9</f>
        <v>10000950</v>
      </c>
      <c r="B188" s="98">
        <f>D15</f>
        <v>2</v>
      </c>
      <c r="C188" s="101"/>
      <c r="D188" s="224"/>
      <c r="E188" s="225"/>
      <c r="F188" s="226"/>
      <c r="G188" s="101"/>
      <c r="H188" s="105"/>
      <c r="I188" s="120"/>
      <c r="J188" s="105"/>
      <c r="K188" s="122"/>
      <c r="L188" s="84"/>
      <c r="M188" s="84"/>
      <c r="N188" s="84"/>
      <c r="O188" s="84"/>
      <c r="P188" s="84"/>
      <c r="Q188" s="84"/>
      <c r="R188" s="84"/>
      <c r="S188" s="84"/>
      <c r="T188" s="84"/>
      <c r="U188" s="84"/>
      <c r="V188" s="84"/>
      <c r="W188" s="84"/>
      <c r="X188" s="211"/>
      <c r="Y188" s="103"/>
      <c r="Z188" s="103"/>
      <c r="AA188" s="102"/>
      <c r="AB188" s="171"/>
      <c r="AC188" s="141">
        <f t="shared" si="58"/>
        <v>0</v>
      </c>
      <c r="AD188" s="141">
        <f t="shared" si="59"/>
        <v>0</v>
      </c>
      <c r="AE188" s="141">
        <f t="shared" si="60"/>
        <v>0</v>
      </c>
      <c r="AF188" s="141">
        <f t="shared" si="61"/>
        <v>0</v>
      </c>
      <c r="AG188" s="141">
        <f t="shared" si="62"/>
        <v>0</v>
      </c>
      <c r="AH188" s="141">
        <f t="shared" si="63"/>
        <v>0</v>
      </c>
      <c r="AI188" s="141">
        <f t="shared" si="64"/>
        <v>0</v>
      </c>
      <c r="AJ188" s="141">
        <f t="shared" si="65"/>
        <v>0</v>
      </c>
      <c r="AK188" s="142">
        <f t="shared" si="66"/>
        <v>0</v>
      </c>
      <c r="AL188" s="142">
        <f t="shared" si="67"/>
        <v>0</v>
      </c>
      <c r="AM188" s="142">
        <f t="shared" si="68"/>
        <v>0</v>
      </c>
      <c r="AN188" s="142">
        <f t="shared" si="69"/>
        <v>0</v>
      </c>
      <c r="AO188" s="142">
        <f t="shared" si="70"/>
        <v>0</v>
      </c>
      <c r="AP188" s="142">
        <f t="shared" si="71"/>
        <v>0</v>
      </c>
      <c r="AQ188" s="78"/>
      <c r="AR188" s="78"/>
      <c r="AS188" s="78"/>
      <c r="AT188" s="78"/>
      <c r="AU188" s="78"/>
      <c r="AV188" s="78"/>
      <c r="AW188" s="78"/>
      <c r="AX188" s="78"/>
      <c r="AY188" s="78"/>
      <c r="AZ188" s="78"/>
    </row>
    <row r="189" spans="1:52" s="100" customFormat="1" ht="15" customHeight="1" x14ac:dyDescent="0.25">
      <c r="A189" s="98">
        <f>D9</f>
        <v>10000950</v>
      </c>
      <c r="B189" s="98">
        <f>D15</f>
        <v>2</v>
      </c>
      <c r="C189" s="97"/>
      <c r="D189" s="99"/>
      <c r="E189" s="97"/>
      <c r="F189" s="83"/>
      <c r="G189" s="97"/>
      <c r="H189" s="104"/>
      <c r="I189" s="119"/>
      <c r="J189" s="104"/>
      <c r="K189" s="121"/>
      <c r="L189" s="83"/>
      <c r="M189" s="83"/>
      <c r="N189" s="83"/>
      <c r="O189" s="83"/>
      <c r="P189" s="83"/>
      <c r="Q189" s="83"/>
      <c r="R189" s="83"/>
      <c r="S189" s="83"/>
      <c r="T189" s="83"/>
      <c r="U189" s="83"/>
      <c r="V189" s="83"/>
      <c r="W189" s="83"/>
      <c r="X189" s="212"/>
      <c r="Y189" s="228"/>
      <c r="Z189" s="228"/>
      <c r="AA189" s="229"/>
      <c r="AB189" s="171"/>
      <c r="AC189" s="141">
        <f t="shared" si="58"/>
        <v>0</v>
      </c>
      <c r="AD189" s="141">
        <f t="shared" si="59"/>
        <v>0</v>
      </c>
      <c r="AE189" s="141">
        <f t="shared" si="60"/>
        <v>0</v>
      </c>
      <c r="AF189" s="141">
        <f t="shared" si="61"/>
        <v>0</v>
      </c>
      <c r="AG189" s="141">
        <f t="shared" si="62"/>
        <v>0</v>
      </c>
      <c r="AH189" s="141">
        <f t="shared" si="63"/>
        <v>0</v>
      </c>
      <c r="AI189" s="141">
        <f t="shared" si="64"/>
        <v>0</v>
      </c>
      <c r="AJ189" s="141">
        <f t="shared" si="65"/>
        <v>0</v>
      </c>
      <c r="AK189" s="142">
        <f t="shared" si="66"/>
        <v>0</v>
      </c>
      <c r="AL189" s="142">
        <f t="shared" si="67"/>
        <v>0</v>
      </c>
      <c r="AM189" s="142">
        <f t="shared" si="68"/>
        <v>0</v>
      </c>
      <c r="AN189" s="142">
        <f t="shared" si="69"/>
        <v>0</v>
      </c>
      <c r="AO189" s="142">
        <f t="shared" si="70"/>
        <v>0</v>
      </c>
      <c r="AP189" s="142">
        <f t="shared" si="71"/>
        <v>0</v>
      </c>
      <c r="AQ189" s="78"/>
      <c r="AR189" s="78"/>
      <c r="AS189" s="78"/>
      <c r="AT189" s="78"/>
      <c r="AU189" s="78"/>
      <c r="AV189" s="78"/>
      <c r="AW189" s="78"/>
      <c r="AX189" s="78"/>
      <c r="AY189" s="78"/>
      <c r="AZ189" s="78"/>
    </row>
    <row r="190" spans="1:52" s="100" customFormat="1" ht="15" customHeight="1" x14ac:dyDescent="0.25">
      <c r="A190" s="98">
        <f>D9</f>
        <v>10000950</v>
      </c>
      <c r="B190" s="98">
        <f>D15</f>
        <v>2</v>
      </c>
      <c r="C190" s="101"/>
      <c r="D190" s="224"/>
      <c r="E190" s="225"/>
      <c r="F190" s="226"/>
      <c r="G190" s="101"/>
      <c r="H190" s="105"/>
      <c r="I190" s="120"/>
      <c r="J190" s="105"/>
      <c r="K190" s="122"/>
      <c r="L190" s="84"/>
      <c r="M190" s="84"/>
      <c r="N190" s="84"/>
      <c r="O190" s="84"/>
      <c r="P190" s="84"/>
      <c r="Q190" s="84"/>
      <c r="R190" s="84"/>
      <c r="S190" s="84"/>
      <c r="T190" s="84"/>
      <c r="U190" s="84"/>
      <c r="V190" s="84"/>
      <c r="W190" s="84"/>
      <c r="X190" s="211"/>
      <c r="Y190" s="103"/>
      <c r="Z190" s="103"/>
      <c r="AA190" s="102"/>
      <c r="AB190" s="171"/>
      <c r="AC190" s="141">
        <f t="shared" si="58"/>
        <v>0</v>
      </c>
      <c r="AD190" s="141">
        <f t="shared" si="59"/>
        <v>0</v>
      </c>
      <c r="AE190" s="141">
        <f t="shared" si="60"/>
        <v>0</v>
      </c>
      <c r="AF190" s="141">
        <f t="shared" si="61"/>
        <v>0</v>
      </c>
      <c r="AG190" s="141">
        <f t="shared" si="62"/>
        <v>0</v>
      </c>
      <c r="AH190" s="141">
        <f t="shared" si="63"/>
        <v>0</v>
      </c>
      <c r="AI190" s="141">
        <f t="shared" si="64"/>
        <v>0</v>
      </c>
      <c r="AJ190" s="141">
        <f t="shared" si="65"/>
        <v>0</v>
      </c>
      <c r="AK190" s="142">
        <f t="shared" si="66"/>
        <v>0</v>
      </c>
      <c r="AL190" s="142">
        <f t="shared" si="67"/>
        <v>0</v>
      </c>
      <c r="AM190" s="142">
        <f t="shared" si="68"/>
        <v>0</v>
      </c>
      <c r="AN190" s="142">
        <f t="shared" si="69"/>
        <v>0</v>
      </c>
      <c r="AO190" s="142">
        <f t="shared" si="70"/>
        <v>0</v>
      </c>
      <c r="AP190" s="142">
        <f t="shared" si="71"/>
        <v>0</v>
      </c>
      <c r="AQ190" s="78"/>
      <c r="AR190" s="78"/>
      <c r="AS190" s="78"/>
      <c r="AT190" s="78"/>
      <c r="AU190" s="78"/>
      <c r="AV190" s="78"/>
      <c r="AW190" s="78"/>
      <c r="AX190" s="78"/>
      <c r="AY190" s="78"/>
      <c r="AZ190" s="78"/>
    </row>
    <row r="191" spans="1:52" s="100" customFormat="1" ht="15" customHeight="1" x14ac:dyDescent="0.25">
      <c r="A191" s="98">
        <f>D9</f>
        <v>10000950</v>
      </c>
      <c r="B191" s="98">
        <f>D15</f>
        <v>2</v>
      </c>
      <c r="C191" s="97"/>
      <c r="D191" s="99"/>
      <c r="E191" s="97"/>
      <c r="F191" s="83"/>
      <c r="G191" s="97"/>
      <c r="H191" s="104"/>
      <c r="I191" s="119"/>
      <c r="J191" s="104"/>
      <c r="K191" s="121"/>
      <c r="L191" s="83"/>
      <c r="M191" s="83"/>
      <c r="N191" s="83"/>
      <c r="O191" s="83"/>
      <c r="P191" s="83"/>
      <c r="Q191" s="83"/>
      <c r="R191" s="83"/>
      <c r="S191" s="83"/>
      <c r="T191" s="83"/>
      <c r="U191" s="83"/>
      <c r="V191" s="83"/>
      <c r="W191" s="83"/>
      <c r="X191" s="212"/>
      <c r="Y191" s="228"/>
      <c r="Z191" s="228"/>
      <c r="AA191" s="229"/>
      <c r="AB191" s="171"/>
      <c r="AC191" s="141">
        <f t="shared" si="58"/>
        <v>0</v>
      </c>
      <c r="AD191" s="141">
        <f t="shared" si="59"/>
        <v>0</v>
      </c>
      <c r="AE191" s="141">
        <f t="shared" si="60"/>
        <v>0</v>
      </c>
      <c r="AF191" s="141">
        <f t="shared" si="61"/>
        <v>0</v>
      </c>
      <c r="AG191" s="141">
        <f t="shared" si="62"/>
        <v>0</v>
      </c>
      <c r="AH191" s="141">
        <f t="shared" si="63"/>
        <v>0</v>
      </c>
      <c r="AI191" s="141">
        <f t="shared" si="64"/>
        <v>0</v>
      </c>
      <c r="AJ191" s="141">
        <f t="shared" si="65"/>
        <v>0</v>
      </c>
      <c r="AK191" s="142">
        <f t="shared" si="66"/>
        <v>0</v>
      </c>
      <c r="AL191" s="142">
        <f t="shared" si="67"/>
        <v>0</v>
      </c>
      <c r="AM191" s="142">
        <f t="shared" si="68"/>
        <v>0</v>
      </c>
      <c r="AN191" s="142">
        <f t="shared" si="69"/>
        <v>0</v>
      </c>
      <c r="AO191" s="142">
        <f t="shared" si="70"/>
        <v>0</v>
      </c>
      <c r="AP191" s="142">
        <f t="shared" si="71"/>
        <v>0</v>
      </c>
      <c r="AQ191" s="78"/>
      <c r="AR191" s="78"/>
      <c r="AS191" s="78"/>
      <c r="AT191" s="78"/>
      <c r="AU191" s="78"/>
      <c r="AV191" s="78"/>
      <c r="AW191" s="78"/>
      <c r="AX191" s="78"/>
      <c r="AY191" s="78"/>
      <c r="AZ191" s="78"/>
    </row>
    <row r="192" spans="1:52" s="100" customFormat="1" ht="15" customHeight="1" x14ac:dyDescent="0.25">
      <c r="A192" s="98">
        <f>D9</f>
        <v>10000950</v>
      </c>
      <c r="B192" s="98">
        <f>D15</f>
        <v>2</v>
      </c>
      <c r="C192" s="101"/>
      <c r="D192" s="224"/>
      <c r="E192" s="225"/>
      <c r="F192" s="226"/>
      <c r="G192" s="101"/>
      <c r="H192" s="105"/>
      <c r="I192" s="120"/>
      <c r="J192" s="105"/>
      <c r="K192" s="122"/>
      <c r="L192" s="84"/>
      <c r="M192" s="84"/>
      <c r="N192" s="84"/>
      <c r="O192" s="84"/>
      <c r="P192" s="84"/>
      <c r="Q192" s="84"/>
      <c r="R192" s="84"/>
      <c r="S192" s="84"/>
      <c r="T192" s="84"/>
      <c r="U192" s="84"/>
      <c r="V192" s="84"/>
      <c r="W192" s="84"/>
      <c r="X192" s="211"/>
      <c r="Y192" s="103"/>
      <c r="Z192" s="103"/>
      <c r="AA192" s="102"/>
      <c r="AB192" s="171"/>
      <c r="AC192" s="141">
        <f t="shared" si="58"/>
        <v>0</v>
      </c>
      <c r="AD192" s="141">
        <f t="shared" si="59"/>
        <v>0</v>
      </c>
      <c r="AE192" s="141">
        <f t="shared" si="60"/>
        <v>0</v>
      </c>
      <c r="AF192" s="141">
        <f t="shared" si="61"/>
        <v>0</v>
      </c>
      <c r="AG192" s="141">
        <f t="shared" si="62"/>
        <v>0</v>
      </c>
      <c r="AH192" s="141">
        <f t="shared" si="63"/>
        <v>0</v>
      </c>
      <c r="AI192" s="141">
        <f t="shared" si="64"/>
        <v>0</v>
      </c>
      <c r="AJ192" s="141">
        <f t="shared" si="65"/>
        <v>0</v>
      </c>
      <c r="AK192" s="142">
        <f t="shared" si="66"/>
        <v>0</v>
      </c>
      <c r="AL192" s="142">
        <f t="shared" si="67"/>
        <v>0</v>
      </c>
      <c r="AM192" s="142">
        <f t="shared" si="68"/>
        <v>0</v>
      </c>
      <c r="AN192" s="142">
        <f t="shared" si="69"/>
        <v>0</v>
      </c>
      <c r="AO192" s="142">
        <f t="shared" si="70"/>
        <v>0</v>
      </c>
      <c r="AP192" s="142">
        <f t="shared" si="71"/>
        <v>0</v>
      </c>
      <c r="AQ192" s="78"/>
      <c r="AR192" s="78"/>
      <c r="AS192" s="78"/>
      <c r="AT192" s="78"/>
      <c r="AU192" s="78"/>
      <c r="AV192" s="78"/>
      <c r="AW192" s="78"/>
      <c r="AX192" s="78"/>
      <c r="AY192" s="78"/>
      <c r="AZ192" s="78"/>
    </row>
    <row r="193" spans="1:52" s="100" customFormat="1" ht="15" customHeight="1" x14ac:dyDescent="0.25">
      <c r="A193" s="98">
        <f>D9</f>
        <v>10000950</v>
      </c>
      <c r="B193" s="98">
        <f>D15</f>
        <v>2</v>
      </c>
      <c r="C193" s="97"/>
      <c r="D193" s="99"/>
      <c r="E193" s="97"/>
      <c r="F193" s="83"/>
      <c r="G193" s="97"/>
      <c r="H193" s="104"/>
      <c r="I193" s="119"/>
      <c r="J193" s="104"/>
      <c r="K193" s="121"/>
      <c r="L193" s="83"/>
      <c r="M193" s="83"/>
      <c r="N193" s="83"/>
      <c r="O193" s="83"/>
      <c r="P193" s="83"/>
      <c r="Q193" s="83"/>
      <c r="R193" s="83"/>
      <c r="S193" s="83"/>
      <c r="T193" s="83"/>
      <c r="U193" s="83"/>
      <c r="V193" s="83"/>
      <c r="W193" s="83"/>
      <c r="X193" s="212"/>
      <c r="Y193" s="228"/>
      <c r="Z193" s="228"/>
      <c r="AA193" s="229"/>
      <c r="AB193" s="171"/>
      <c r="AC193" s="141">
        <f t="shared" si="58"/>
        <v>0</v>
      </c>
      <c r="AD193" s="141">
        <f t="shared" si="59"/>
        <v>0</v>
      </c>
      <c r="AE193" s="141">
        <f t="shared" si="60"/>
        <v>0</v>
      </c>
      <c r="AF193" s="141">
        <f t="shared" si="61"/>
        <v>0</v>
      </c>
      <c r="AG193" s="141">
        <f t="shared" si="62"/>
        <v>0</v>
      </c>
      <c r="AH193" s="141">
        <f t="shared" si="63"/>
        <v>0</v>
      </c>
      <c r="AI193" s="141">
        <f t="shared" si="64"/>
        <v>0</v>
      </c>
      <c r="AJ193" s="141">
        <f t="shared" si="65"/>
        <v>0</v>
      </c>
      <c r="AK193" s="142">
        <f t="shared" si="66"/>
        <v>0</v>
      </c>
      <c r="AL193" s="142">
        <f t="shared" si="67"/>
        <v>0</v>
      </c>
      <c r="AM193" s="142">
        <f t="shared" si="68"/>
        <v>0</v>
      </c>
      <c r="AN193" s="142">
        <f t="shared" si="69"/>
        <v>0</v>
      </c>
      <c r="AO193" s="142">
        <f t="shared" si="70"/>
        <v>0</v>
      </c>
      <c r="AP193" s="142">
        <f t="shared" si="71"/>
        <v>0</v>
      </c>
      <c r="AQ193" s="78"/>
      <c r="AR193" s="78"/>
      <c r="AS193" s="78"/>
      <c r="AT193" s="78"/>
      <c r="AU193" s="78"/>
      <c r="AV193" s="78"/>
      <c r="AW193" s="78"/>
      <c r="AX193" s="78"/>
      <c r="AY193" s="78"/>
      <c r="AZ193" s="78"/>
    </row>
    <row r="194" spans="1:52" s="100" customFormat="1" ht="15" customHeight="1" x14ac:dyDescent="0.25">
      <c r="A194" s="98">
        <f>D9</f>
        <v>10000950</v>
      </c>
      <c r="B194" s="98">
        <f>D15</f>
        <v>2</v>
      </c>
      <c r="C194" s="101"/>
      <c r="D194" s="224"/>
      <c r="E194" s="225"/>
      <c r="F194" s="226"/>
      <c r="G194" s="101"/>
      <c r="H194" s="105"/>
      <c r="I194" s="120"/>
      <c r="J194" s="105"/>
      <c r="K194" s="122"/>
      <c r="L194" s="84"/>
      <c r="M194" s="84"/>
      <c r="N194" s="84"/>
      <c r="O194" s="84"/>
      <c r="P194" s="84"/>
      <c r="Q194" s="84"/>
      <c r="R194" s="84"/>
      <c r="S194" s="84"/>
      <c r="T194" s="84"/>
      <c r="U194" s="84"/>
      <c r="V194" s="84"/>
      <c r="W194" s="84"/>
      <c r="X194" s="211"/>
      <c r="Y194" s="103"/>
      <c r="Z194" s="103"/>
      <c r="AA194" s="102"/>
      <c r="AB194" s="171"/>
      <c r="AC194" s="141">
        <f t="shared" si="58"/>
        <v>0</v>
      </c>
      <c r="AD194" s="141">
        <f t="shared" si="59"/>
        <v>0</v>
      </c>
      <c r="AE194" s="141">
        <f t="shared" si="60"/>
        <v>0</v>
      </c>
      <c r="AF194" s="141">
        <f t="shared" si="61"/>
        <v>0</v>
      </c>
      <c r="AG194" s="141">
        <f t="shared" si="62"/>
        <v>0</v>
      </c>
      <c r="AH194" s="141">
        <f t="shared" si="63"/>
        <v>0</v>
      </c>
      <c r="AI194" s="141">
        <f t="shared" si="64"/>
        <v>0</v>
      </c>
      <c r="AJ194" s="141">
        <f t="shared" si="65"/>
        <v>0</v>
      </c>
      <c r="AK194" s="142">
        <f t="shared" si="66"/>
        <v>0</v>
      </c>
      <c r="AL194" s="142">
        <f t="shared" si="67"/>
        <v>0</v>
      </c>
      <c r="AM194" s="142">
        <f t="shared" si="68"/>
        <v>0</v>
      </c>
      <c r="AN194" s="142">
        <f t="shared" si="69"/>
        <v>0</v>
      </c>
      <c r="AO194" s="142">
        <f t="shared" si="70"/>
        <v>0</v>
      </c>
      <c r="AP194" s="142">
        <f t="shared" si="71"/>
        <v>0</v>
      </c>
      <c r="AQ194" s="78"/>
      <c r="AR194" s="78"/>
      <c r="AS194" s="78"/>
      <c r="AT194" s="78"/>
      <c r="AU194" s="78"/>
      <c r="AV194" s="78"/>
      <c r="AW194" s="78"/>
      <c r="AX194" s="78"/>
      <c r="AY194" s="78"/>
      <c r="AZ194" s="78"/>
    </row>
    <row r="195" spans="1:52" s="100" customFormat="1" ht="15" customHeight="1" x14ac:dyDescent="0.25">
      <c r="A195" s="98">
        <f>D9</f>
        <v>10000950</v>
      </c>
      <c r="B195" s="98">
        <f>D15</f>
        <v>2</v>
      </c>
      <c r="C195" s="97"/>
      <c r="D195" s="99"/>
      <c r="E195" s="97"/>
      <c r="F195" s="83"/>
      <c r="G195" s="97"/>
      <c r="H195" s="104"/>
      <c r="I195" s="119"/>
      <c r="J195" s="104"/>
      <c r="K195" s="121"/>
      <c r="L195" s="83"/>
      <c r="M195" s="83"/>
      <c r="N195" s="83"/>
      <c r="O195" s="83"/>
      <c r="P195" s="83"/>
      <c r="Q195" s="83"/>
      <c r="R195" s="83"/>
      <c r="S195" s="83"/>
      <c r="T195" s="83"/>
      <c r="U195" s="83"/>
      <c r="V195" s="83"/>
      <c r="W195" s="83"/>
      <c r="X195" s="212"/>
      <c r="Y195" s="228"/>
      <c r="Z195" s="228"/>
      <c r="AA195" s="229"/>
      <c r="AB195" s="171"/>
      <c r="AC195" s="141">
        <f t="shared" si="58"/>
        <v>0</v>
      </c>
      <c r="AD195" s="141">
        <f t="shared" si="59"/>
        <v>0</v>
      </c>
      <c r="AE195" s="141">
        <f t="shared" si="60"/>
        <v>0</v>
      </c>
      <c r="AF195" s="141">
        <f t="shared" si="61"/>
        <v>0</v>
      </c>
      <c r="AG195" s="141">
        <f t="shared" si="62"/>
        <v>0</v>
      </c>
      <c r="AH195" s="141">
        <f t="shared" si="63"/>
        <v>0</v>
      </c>
      <c r="AI195" s="141">
        <f t="shared" si="64"/>
        <v>0</v>
      </c>
      <c r="AJ195" s="141">
        <f t="shared" si="65"/>
        <v>0</v>
      </c>
      <c r="AK195" s="142">
        <f t="shared" si="66"/>
        <v>0</v>
      </c>
      <c r="AL195" s="142">
        <f t="shared" si="67"/>
        <v>0</v>
      </c>
      <c r="AM195" s="142">
        <f t="shared" si="68"/>
        <v>0</v>
      </c>
      <c r="AN195" s="142">
        <f t="shared" si="69"/>
        <v>0</v>
      </c>
      <c r="AO195" s="142">
        <f t="shared" si="70"/>
        <v>0</v>
      </c>
      <c r="AP195" s="142">
        <f t="shared" si="71"/>
        <v>0</v>
      </c>
      <c r="AQ195" s="78"/>
      <c r="AR195" s="78"/>
      <c r="AS195" s="78"/>
      <c r="AT195" s="78"/>
      <c r="AU195" s="78"/>
      <c r="AV195" s="78"/>
      <c r="AW195" s="78"/>
      <c r="AX195" s="78"/>
      <c r="AY195" s="78"/>
      <c r="AZ195" s="78"/>
    </row>
    <row r="196" spans="1:52" s="100" customFormat="1" ht="15" customHeight="1" x14ac:dyDescent="0.25">
      <c r="A196" s="98">
        <f>D9</f>
        <v>10000950</v>
      </c>
      <c r="B196" s="98">
        <f>D15</f>
        <v>2</v>
      </c>
      <c r="C196" s="101"/>
      <c r="D196" s="224"/>
      <c r="E196" s="225"/>
      <c r="F196" s="226"/>
      <c r="G196" s="101"/>
      <c r="H196" s="105"/>
      <c r="I196" s="120"/>
      <c r="J196" s="105"/>
      <c r="K196" s="122"/>
      <c r="L196" s="84"/>
      <c r="M196" s="84"/>
      <c r="N196" s="84"/>
      <c r="O196" s="84"/>
      <c r="P196" s="84"/>
      <c r="Q196" s="84"/>
      <c r="R196" s="84"/>
      <c r="S196" s="84"/>
      <c r="T196" s="84"/>
      <c r="U196" s="84"/>
      <c r="V196" s="84"/>
      <c r="W196" s="84"/>
      <c r="X196" s="211"/>
      <c r="Y196" s="103"/>
      <c r="Z196" s="103"/>
      <c r="AA196" s="102"/>
      <c r="AB196" s="171"/>
      <c r="AC196" s="141">
        <f t="shared" si="58"/>
        <v>0</v>
      </c>
      <c r="AD196" s="141">
        <f t="shared" si="59"/>
        <v>0</v>
      </c>
      <c r="AE196" s="141">
        <f t="shared" si="60"/>
        <v>0</v>
      </c>
      <c r="AF196" s="141">
        <f t="shared" si="61"/>
        <v>0</v>
      </c>
      <c r="AG196" s="141">
        <f t="shared" si="62"/>
        <v>0</v>
      </c>
      <c r="AH196" s="141">
        <f t="shared" si="63"/>
        <v>0</v>
      </c>
      <c r="AI196" s="141">
        <f t="shared" si="64"/>
        <v>0</v>
      </c>
      <c r="AJ196" s="141">
        <f t="shared" si="65"/>
        <v>0</v>
      </c>
      <c r="AK196" s="142">
        <f t="shared" si="66"/>
        <v>0</v>
      </c>
      <c r="AL196" s="142">
        <f t="shared" si="67"/>
        <v>0</v>
      </c>
      <c r="AM196" s="142">
        <f t="shared" si="68"/>
        <v>0</v>
      </c>
      <c r="AN196" s="142">
        <f t="shared" si="69"/>
        <v>0</v>
      </c>
      <c r="AO196" s="142">
        <f t="shared" si="70"/>
        <v>0</v>
      </c>
      <c r="AP196" s="142">
        <f t="shared" si="71"/>
        <v>0</v>
      </c>
      <c r="AQ196" s="78"/>
      <c r="AR196" s="78"/>
      <c r="AS196" s="78"/>
      <c r="AT196" s="78"/>
      <c r="AU196" s="78"/>
      <c r="AV196" s="78"/>
      <c r="AW196" s="78"/>
      <c r="AX196" s="78"/>
      <c r="AY196" s="78"/>
      <c r="AZ196" s="78"/>
    </row>
    <row r="197" spans="1:52" s="100" customFormat="1" ht="15" customHeight="1" x14ac:dyDescent="0.25">
      <c r="A197" s="98">
        <f>D9</f>
        <v>10000950</v>
      </c>
      <c r="B197" s="98">
        <f>D15</f>
        <v>2</v>
      </c>
      <c r="C197" s="97"/>
      <c r="D197" s="99"/>
      <c r="E197" s="97"/>
      <c r="F197" s="83"/>
      <c r="G197" s="97"/>
      <c r="H197" s="104"/>
      <c r="I197" s="119"/>
      <c r="J197" s="104"/>
      <c r="K197" s="121"/>
      <c r="L197" s="83"/>
      <c r="M197" s="83"/>
      <c r="N197" s="83"/>
      <c r="O197" s="83"/>
      <c r="P197" s="83"/>
      <c r="Q197" s="83"/>
      <c r="R197" s="83"/>
      <c r="S197" s="83"/>
      <c r="T197" s="83"/>
      <c r="U197" s="83"/>
      <c r="V197" s="83"/>
      <c r="W197" s="83"/>
      <c r="X197" s="212"/>
      <c r="Y197" s="228"/>
      <c r="Z197" s="228"/>
      <c r="AA197" s="229"/>
      <c r="AB197" s="171"/>
      <c r="AC197" s="141">
        <f t="shared" si="58"/>
        <v>0</v>
      </c>
      <c r="AD197" s="141">
        <f t="shared" si="59"/>
        <v>0</v>
      </c>
      <c r="AE197" s="141">
        <f t="shared" si="60"/>
        <v>0</v>
      </c>
      <c r="AF197" s="141">
        <f t="shared" si="61"/>
        <v>0</v>
      </c>
      <c r="AG197" s="141">
        <f t="shared" si="62"/>
        <v>0</v>
      </c>
      <c r="AH197" s="141">
        <f t="shared" si="63"/>
        <v>0</v>
      </c>
      <c r="AI197" s="141">
        <f t="shared" si="64"/>
        <v>0</v>
      </c>
      <c r="AJ197" s="141">
        <f t="shared" si="65"/>
        <v>0</v>
      </c>
      <c r="AK197" s="142">
        <f t="shared" si="66"/>
        <v>0</v>
      </c>
      <c r="AL197" s="142">
        <f t="shared" si="67"/>
        <v>0</v>
      </c>
      <c r="AM197" s="142">
        <f t="shared" si="68"/>
        <v>0</v>
      </c>
      <c r="AN197" s="142">
        <f t="shared" si="69"/>
        <v>0</v>
      </c>
      <c r="AO197" s="142">
        <f t="shared" si="70"/>
        <v>0</v>
      </c>
      <c r="AP197" s="142">
        <f t="shared" si="71"/>
        <v>0</v>
      </c>
      <c r="AQ197" s="78"/>
      <c r="AR197" s="78"/>
      <c r="AS197" s="78"/>
      <c r="AT197" s="78"/>
      <c r="AU197" s="78"/>
      <c r="AV197" s="78"/>
      <c r="AW197" s="78"/>
      <c r="AX197" s="78"/>
      <c r="AY197" s="78"/>
      <c r="AZ197" s="78"/>
    </row>
    <row r="198" spans="1:52" s="100" customFormat="1" ht="15" customHeight="1" x14ac:dyDescent="0.25">
      <c r="A198" s="98">
        <f>D9</f>
        <v>10000950</v>
      </c>
      <c r="B198" s="98">
        <f>D15</f>
        <v>2</v>
      </c>
      <c r="C198" s="101"/>
      <c r="D198" s="224"/>
      <c r="E198" s="225"/>
      <c r="F198" s="226"/>
      <c r="G198" s="101"/>
      <c r="H198" s="105"/>
      <c r="I198" s="120"/>
      <c r="J198" s="105"/>
      <c r="K198" s="122"/>
      <c r="L198" s="84"/>
      <c r="M198" s="84"/>
      <c r="N198" s="84"/>
      <c r="O198" s="84"/>
      <c r="P198" s="84"/>
      <c r="Q198" s="84"/>
      <c r="R198" s="84"/>
      <c r="S198" s="84"/>
      <c r="T198" s="84"/>
      <c r="U198" s="84"/>
      <c r="V198" s="84"/>
      <c r="W198" s="84"/>
      <c r="X198" s="211"/>
      <c r="Y198" s="103"/>
      <c r="Z198" s="103"/>
      <c r="AA198" s="102"/>
      <c r="AB198" s="171"/>
      <c r="AC198" s="141">
        <f t="shared" si="58"/>
        <v>0</v>
      </c>
      <c r="AD198" s="141">
        <f t="shared" si="59"/>
        <v>0</v>
      </c>
      <c r="AE198" s="141">
        <f t="shared" si="60"/>
        <v>0</v>
      </c>
      <c r="AF198" s="141">
        <f t="shared" si="61"/>
        <v>0</v>
      </c>
      <c r="AG198" s="141">
        <f t="shared" si="62"/>
        <v>0</v>
      </c>
      <c r="AH198" s="141">
        <f t="shared" si="63"/>
        <v>0</v>
      </c>
      <c r="AI198" s="141">
        <f t="shared" si="64"/>
        <v>0</v>
      </c>
      <c r="AJ198" s="141">
        <f t="shared" si="65"/>
        <v>0</v>
      </c>
      <c r="AK198" s="142">
        <f t="shared" si="66"/>
        <v>0</v>
      </c>
      <c r="AL198" s="142">
        <f t="shared" si="67"/>
        <v>0</v>
      </c>
      <c r="AM198" s="142">
        <f t="shared" si="68"/>
        <v>0</v>
      </c>
      <c r="AN198" s="142">
        <f t="shared" si="69"/>
        <v>0</v>
      </c>
      <c r="AO198" s="142">
        <f t="shared" si="70"/>
        <v>0</v>
      </c>
      <c r="AP198" s="142">
        <f t="shared" si="71"/>
        <v>0</v>
      </c>
      <c r="AQ198" s="78"/>
      <c r="AR198" s="78"/>
      <c r="AS198" s="78"/>
      <c r="AT198" s="78"/>
      <c r="AU198" s="78"/>
      <c r="AV198" s="78"/>
      <c r="AW198" s="78"/>
      <c r="AX198" s="78"/>
      <c r="AY198" s="78"/>
      <c r="AZ198" s="78"/>
    </row>
    <row r="199" spans="1:52" s="100" customFormat="1" ht="15" customHeight="1" x14ac:dyDescent="0.25">
      <c r="A199" s="98">
        <f>D9</f>
        <v>10000950</v>
      </c>
      <c r="B199" s="98">
        <f>D15</f>
        <v>2</v>
      </c>
      <c r="C199" s="97"/>
      <c r="D199" s="99"/>
      <c r="E199" s="97"/>
      <c r="F199" s="83"/>
      <c r="G199" s="97"/>
      <c r="H199" s="104"/>
      <c r="I199" s="119"/>
      <c r="J199" s="104"/>
      <c r="K199" s="121"/>
      <c r="L199" s="83"/>
      <c r="M199" s="83"/>
      <c r="N199" s="83"/>
      <c r="O199" s="83"/>
      <c r="P199" s="83"/>
      <c r="Q199" s="83"/>
      <c r="R199" s="83"/>
      <c r="S199" s="83"/>
      <c r="T199" s="83"/>
      <c r="U199" s="83"/>
      <c r="V199" s="83"/>
      <c r="W199" s="83"/>
      <c r="X199" s="212"/>
      <c r="Y199" s="228"/>
      <c r="Z199" s="228"/>
      <c r="AA199" s="229"/>
      <c r="AB199" s="171"/>
      <c r="AC199" s="141">
        <f t="shared" si="58"/>
        <v>0</v>
      </c>
      <c r="AD199" s="141">
        <f t="shared" si="59"/>
        <v>0</v>
      </c>
      <c r="AE199" s="141">
        <f t="shared" si="60"/>
        <v>0</v>
      </c>
      <c r="AF199" s="141">
        <f t="shared" si="61"/>
        <v>0</v>
      </c>
      <c r="AG199" s="141">
        <f t="shared" si="62"/>
        <v>0</v>
      </c>
      <c r="AH199" s="141">
        <f t="shared" si="63"/>
        <v>0</v>
      </c>
      <c r="AI199" s="141">
        <f t="shared" si="64"/>
        <v>0</v>
      </c>
      <c r="AJ199" s="141">
        <f t="shared" si="65"/>
        <v>0</v>
      </c>
      <c r="AK199" s="142">
        <f t="shared" si="66"/>
        <v>0</v>
      </c>
      <c r="AL199" s="142">
        <f t="shared" si="67"/>
        <v>0</v>
      </c>
      <c r="AM199" s="142">
        <f t="shared" si="68"/>
        <v>0</v>
      </c>
      <c r="AN199" s="142">
        <f t="shared" si="69"/>
        <v>0</v>
      </c>
      <c r="AO199" s="142">
        <f t="shared" si="70"/>
        <v>0</v>
      </c>
      <c r="AP199" s="142">
        <f t="shared" si="71"/>
        <v>0</v>
      </c>
      <c r="AQ199" s="78"/>
      <c r="AR199" s="78"/>
      <c r="AS199" s="78"/>
      <c r="AT199" s="78"/>
      <c r="AU199" s="78"/>
      <c r="AV199" s="78"/>
      <c r="AW199" s="78"/>
      <c r="AX199" s="78"/>
      <c r="AY199" s="78"/>
      <c r="AZ199" s="78"/>
    </row>
    <row r="200" spans="1:52" s="100" customFormat="1" ht="15" customHeight="1" x14ac:dyDescent="0.25">
      <c r="A200" s="98">
        <f>D9</f>
        <v>10000950</v>
      </c>
      <c r="B200" s="98">
        <f>D15</f>
        <v>2</v>
      </c>
      <c r="C200" s="101"/>
      <c r="D200" s="224"/>
      <c r="E200" s="225"/>
      <c r="F200" s="226"/>
      <c r="G200" s="101"/>
      <c r="H200" s="105"/>
      <c r="I200" s="120"/>
      <c r="J200" s="105"/>
      <c r="K200" s="122"/>
      <c r="L200" s="84"/>
      <c r="M200" s="84"/>
      <c r="N200" s="84"/>
      <c r="O200" s="84"/>
      <c r="P200" s="84"/>
      <c r="Q200" s="84"/>
      <c r="R200" s="84"/>
      <c r="S200" s="84"/>
      <c r="T200" s="84"/>
      <c r="U200" s="84"/>
      <c r="V200" s="84"/>
      <c r="W200" s="84"/>
      <c r="X200" s="211"/>
      <c r="Y200" s="103"/>
      <c r="Z200" s="103"/>
      <c r="AA200" s="102"/>
      <c r="AB200" s="171"/>
      <c r="AC200" s="141">
        <f t="shared" si="58"/>
        <v>0</v>
      </c>
      <c r="AD200" s="141">
        <f t="shared" si="59"/>
        <v>0</v>
      </c>
      <c r="AE200" s="141">
        <f t="shared" si="60"/>
        <v>0</v>
      </c>
      <c r="AF200" s="141">
        <f t="shared" si="61"/>
        <v>0</v>
      </c>
      <c r="AG200" s="141">
        <f t="shared" si="62"/>
        <v>0</v>
      </c>
      <c r="AH200" s="141">
        <f t="shared" si="63"/>
        <v>0</v>
      </c>
      <c r="AI200" s="141">
        <f t="shared" si="64"/>
        <v>0</v>
      </c>
      <c r="AJ200" s="141">
        <f t="shared" si="65"/>
        <v>0</v>
      </c>
      <c r="AK200" s="142">
        <f t="shared" si="66"/>
        <v>0</v>
      </c>
      <c r="AL200" s="142">
        <f t="shared" si="67"/>
        <v>0</v>
      </c>
      <c r="AM200" s="142">
        <f t="shared" si="68"/>
        <v>0</v>
      </c>
      <c r="AN200" s="142">
        <f t="shared" si="69"/>
        <v>0</v>
      </c>
      <c r="AO200" s="142">
        <f t="shared" si="70"/>
        <v>0</v>
      </c>
      <c r="AP200" s="142">
        <f t="shared" si="71"/>
        <v>0</v>
      </c>
      <c r="AQ200" s="78"/>
      <c r="AR200" s="78"/>
      <c r="AS200" s="78"/>
      <c r="AT200" s="78"/>
      <c r="AU200" s="78"/>
      <c r="AV200" s="78"/>
      <c r="AW200" s="78"/>
      <c r="AX200" s="78"/>
      <c r="AY200" s="78"/>
      <c r="AZ200" s="78"/>
    </row>
    <row r="201" spans="1:52" s="100" customFormat="1" ht="15" customHeight="1" x14ac:dyDescent="0.25">
      <c r="A201" s="98">
        <f>D9</f>
        <v>10000950</v>
      </c>
      <c r="B201" s="98">
        <f>D15</f>
        <v>2</v>
      </c>
      <c r="C201" s="97"/>
      <c r="D201" s="99"/>
      <c r="E201" s="97"/>
      <c r="F201" s="83"/>
      <c r="G201" s="97"/>
      <c r="H201" s="104"/>
      <c r="I201" s="119"/>
      <c r="J201" s="104"/>
      <c r="K201" s="121"/>
      <c r="L201" s="83"/>
      <c r="M201" s="83"/>
      <c r="N201" s="83"/>
      <c r="O201" s="83"/>
      <c r="P201" s="83"/>
      <c r="Q201" s="83"/>
      <c r="R201" s="83"/>
      <c r="S201" s="83"/>
      <c r="T201" s="83"/>
      <c r="U201" s="83"/>
      <c r="V201" s="83"/>
      <c r="W201" s="83"/>
      <c r="X201" s="212"/>
      <c r="Y201" s="228"/>
      <c r="Z201" s="228"/>
      <c r="AA201" s="229"/>
      <c r="AB201" s="171"/>
      <c r="AC201" s="141">
        <f t="shared" si="58"/>
        <v>0</v>
      </c>
      <c r="AD201" s="141">
        <f t="shared" si="59"/>
        <v>0</v>
      </c>
      <c r="AE201" s="141">
        <f t="shared" si="60"/>
        <v>0</v>
      </c>
      <c r="AF201" s="141">
        <f t="shared" si="61"/>
        <v>0</v>
      </c>
      <c r="AG201" s="141">
        <f t="shared" si="62"/>
        <v>0</v>
      </c>
      <c r="AH201" s="141">
        <f t="shared" si="63"/>
        <v>0</v>
      </c>
      <c r="AI201" s="141">
        <f t="shared" si="64"/>
        <v>0</v>
      </c>
      <c r="AJ201" s="141">
        <f t="shared" si="65"/>
        <v>0</v>
      </c>
      <c r="AK201" s="142">
        <f t="shared" si="66"/>
        <v>0</v>
      </c>
      <c r="AL201" s="142">
        <f t="shared" si="67"/>
        <v>0</v>
      </c>
      <c r="AM201" s="142">
        <f t="shared" si="68"/>
        <v>0</v>
      </c>
      <c r="AN201" s="142">
        <f t="shared" si="69"/>
        <v>0</v>
      </c>
      <c r="AO201" s="142">
        <f t="shared" si="70"/>
        <v>0</v>
      </c>
      <c r="AP201" s="142">
        <f t="shared" si="71"/>
        <v>0</v>
      </c>
      <c r="AQ201" s="78"/>
      <c r="AR201" s="78"/>
      <c r="AS201" s="78"/>
      <c r="AT201" s="78"/>
      <c r="AU201" s="78"/>
      <c r="AV201" s="78"/>
      <c r="AW201" s="78"/>
      <c r="AX201" s="78"/>
      <c r="AY201" s="78"/>
      <c r="AZ201" s="78"/>
    </row>
    <row r="202" spans="1:52" s="100" customFormat="1" ht="15" customHeight="1" x14ac:dyDescent="0.25">
      <c r="A202" s="98">
        <f>D9</f>
        <v>10000950</v>
      </c>
      <c r="B202" s="98">
        <f>D15</f>
        <v>2</v>
      </c>
      <c r="C202" s="101"/>
      <c r="D202" s="224"/>
      <c r="E202" s="225"/>
      <c r="F202" s="226"/>
      <c r="G202" s="101"/>
      <c r="H202" s="105"/>
      <c r="I202" s="120"/>
      <c r="J202" s="105"/>
      <c r="K202" s="122"/>
      <c r="L202" s="84"/>
      <c r="M202" s="84"/>
      <c r="N202" s="84"/>
      <c r="O202" s="84"/>
      <c r="P202" s="84"/>
      <c r="Q202" s="84"/>
      <c r="R202" s="84"/>
      <c r="S202" s="84"/>
      <c r="T202" s="84"/>
      <c r="U202" s="84"/>
      <c r="V202" s="84"/>
      <c r="W202" s="84"/>
      <c r="X202" s="211"/>
      <c r="Y202" s="103"/>
      <c r="Z202" s="103"/>
      <c r="AA202" s="102"/>
      <c r="AB202" s="171"/>
      <c r="AC202" s="141">
        <f t="shared" si="58"/>
        <v>0</v>
      </c>
      <c r="AD202" s="141">
        <f t="shared" si="59"/>
        <v>0</v>
      </c>
      <c r="AE202" s="141">
        <f t="shared" si="60"/>
        <v>0</v>
      </c>
      <c r="AF202" s="141">
        <f t="shared" si="61"/>
        <v>0</v>
      </c>
      <c r="AG202" s="141">
        <f t="shared" si="62"/>
        <v>0</v>
      </c>
      <c r="AH202" s="141">
        <f t="shared" si="63"/>
        <v>0</v>
      </c>
      <c r="AI202" s="141">
        <f t="shared" si="64"/>
        <v>0</v>
      </c>
      <c r="AJ202" s="141">
        <f t="shared" si="65"/>
        <v>0</v>
      </c>
      <c r="AK202" s="142">
        <f t="shared" si="66"/>
        <v>0</v>
      </c>
      <c r="AL202" s="142">
        <f t="shared" si="67"/>
        <v>0</v>
      </c>
      <c r="AM202" s="142">
        <f t="shared" si="68"/>
        <v>0</v>
      </c>
      <c r="AN202" s="142">
        <f t="shared" si="69"/>
        <v>0</v>
      </c>
      <c r="AO202" s="142">
        <f t="shared" si="70"/>
        <v>0</v>
      </c>
      <c r="AP202" s="142">
        <f t="shared" si="71"/>
        <v>0</v>
      </c>
      <c r="AQ202" s="78"/>
      <c r="AR202" s="78"/>
      <c r="AS202" s="78"/>
      <c r="AT202" s="78"/>
      <c r="AU202" s="78"/>
      <c r="AV202" s="78"/>
      <c r="AW202" s="78"/>
      <c r="AX202" s="78"/>
      <c r="AY202" s="78"/>
      <c r="AZ202" s="78"/>
    </row>
    <row r="203" spans="1:52" s="100" customFormat="1" ht="15" customHeight="1" x14ac:dyDescent="0.25">
      <c r="A203" s="98">
        <f>D9</f>
        <v>10000950</v>
      </c>
      <c r="B203" s="98">
        <f>D15</f>
        <v>2</v>
      </c>
      <c r="C203" s="97"/>
      <c r="D203" s="99"/>
      <c r="E203" s="97"/>
      <c r="F203" s="83"/>
      <c r="G203" s="97"/>
      <c r="H203" s="104"/>
      <c r="I203" s="119"/>
      <c r="J203" s="104"/>
      <c r="K203" s="121"/>
      <c r="L203" s="83"/>
      <c r="M203" s="83"/>
      <c r="N203" s="83"/>
      <c r="O203" s="83"/>
      <c r="P203" s="83"/>
      <c r="Q203" s="83"/>
      <c r="R203" s="83"/>
      <c r="S203" s="83"/>
      <c r="T203" s="83"/>
      <c r="U203" s="83"/>
      <c r="V203" s="83"/>
      <c r="W203" s="83"/>
      <c r="X203" s="212"/>
      <c r="Y203" s="228"/>
      <c r="Z203" s="228"/>
      <c r="AA203" s="229"/>
      <c r="AB203" s="171"/>
      <c r="AC203" s="141">
        <f t="shared" si="58"/>
        <v>0</v>
      </c>
      <c r="AD203" s="141">
        <f t="shared" si="59"/>
        <v>0</v>
      </c>
      <c r="AE203" s="141">
        <f t="shared" si="60"/>
        <v>0</v>
      </c>
      <c r="AF203" s="141">
        <f t="shared" si="61"/>
        <v>0</v>
      </c>
      <c r="AG203" s="141">
        <f t="shared" si="62"/>
        <v>0</v>
      </c>
      <c r="AH203" s="141">
        <f t="shared" si="63"/>
        <v>0</v>
      </c>
      <c r="AI203" s="141">
        <f t="shared" si="64"/>
        <v>0</v>
      </c>
      <c r="AJ203" s="141">
        <f t="shared" si="65"/>
        <v>0</v>
      </c>
      <c r="AK203" s="142">
        <f t="shared" si="66"/>
        <v>0</v>
      </c>
      <c r="AL203" s="142">
        <f t="shared" si="67"/>
        <v>0</v>
      </c>
      <c r="AM203" s="142">
        <f t="shared" si="68"/>
        <v>0</v>
      </c>
      <c r="AN203" s="142">
        <f t="shared" si="69"/>
        <v>0</v>
      </c>
      <c r="AO203" s="142">
        <f t="shared" si="70"/>
        <v>0</v>
      </c>
      <c r="AP203" s="142">
        <f t="shared" si="71"/>
        <v>0</v>
      </c>
      <c r="AQ203" s="78"/>
      <c r="AR203" s="78"/>
      <c r="AS203" s="78"/>
      <c r="AT203" s="78"/>
      <c r="AU203" s="78"/>
      <c r="AV203" s="78"/>
      <c r="AW203" s="78"/>
      <c r="AX203" s="78"/>
      <c r="AY203" s="78"/>
      <c r="AZ203" s="78"/>
    </row>
    <row r="204" spans="1:52" s="100" customFormat="1" ht="15" customHeight="1" x14ac:dyDescent="0.25">
      <c r="A204" s="98">
        <f>D9</f>
        <v>10000950</v>
      </c>
      <c r="B204" s="98">
        <f>D15</f>
        <v>2</v>
      </c>
      <c r="C204" s="101"/>
      <c r="D204" s="224"/>
      <c r="E204" s="225"/>
      <c r="F204" s="226"/>
      <c r="G204" s="101"/>
      <c r="H204" s="105"/>
      <c r="I204" s="120"/>
      <c r="J204" s="105"/>
      <c r="K204" s="122"/>
      <c r="L204" s="84"/>
      <c r="M204" s="84"/>
      <c r="N204" s="84"/>
      <c r="O204" s="84"/>
      <c r="P204" s="84"/>
      <c r="Q204" s="84"/>
      <c r="R204" s="84"/>
      <c r="S204" s="84"/>
      <c r="T204" s="84"/>
      <c r="U204" s="84"/>
      <c r="V204" s="84"/>
      <c r="W204" s="84"/>
      <c r="X204" s="211"/>
      <c r="Y204" s="103"/>
      <c r="Z204" s="103"/>
      <c r="AA204" s="102"/>
      <c r="AB204" s="171"/>
      <c r="AC204" s="141">
        <f t="shared" si="58"/>
        <v>0</v>
      </c>
      <c r="AD204" s="141">
        <f t="shared" si="59"/>
        <v>0</v>
      </c>
      <c r="AE204" s="141">
        <f t="shared" si="60"/>
        <v>0</v>
      </c>
      <c r="AF204" s="141">
        <f t="shared" si="61"/>
        <v>0</v>
      </c>
      <c r="AG204" s="141">
        <f t="shared" si="62"/>
        <v>0</v>
      </c>
      <c r="AH204" s="141">
        <f t="shared" si="63"/>
        <v>0</v>
      </c>
      <c r="AI204" s="141">
        <f t="shared" si="64"/>
        <v>0</v>
      </c>
      <c r="AJ204" s="141">
        <f t="shared" si="65"/>
        <v>0</v>
      </c>
      <c r="AK204" s="142">
        <f t="shared" si="66"/>
        <v>0</v>
      </c>
      <c r="AL204" s="142">
        <f t="shared" si="67"/>
        <v>0</v>
      </c>
      <c r="AM204" s="142">
        <f t="shared" si="68"/>
        <v>0</v>
      </c>
      <c r="AN204" s="142">
        <f t="shared" si="69"/>
        <v>0</v>
      </c>
      <c r="AO204" s="142">
        <f t="shared" si="70"/>
        <v>0</v>
      </c>
      <c r="AP204" s="142">
        <f t="shared" si="71"/>
        <v>0</v>
      </c>
      <c r="AQ204" s="78"/>
      <c r="AR204" s="78"/>
      <c r="AS204" s="78"/>
      <c r="AT204" s="78"/>
      <c r="AU204" s="78"/>
      <c r="AV204" s="78"/>
      <c r="AW204" s="78"/>
      <c r="AX204" s="78"/>
      <c r="AY204" s="78"/>
      <c r="AZ204" s="78"/>
    </row>
    <row r="205" spans="1:52" s="100" customFormat="1" ht="15" customHeight="1" x14ac:dyDescent="0.25">
      <c r="A205" s="98">
        <f>D9</f>
        <v>10000950</v>
      </c>
      <c r="B205" s="98">
        <f>D15</f>
        <v>2</v>
      </c>
      <c r="C205" s="97"/>
      <c r="D205" s="99"/>
      <c r="E205" s="97"/>
      <c r="F205" s="83"/>
      <c r="G205" s="97"/>
      <c r="H205" s="104"/>
      <c r="I205" s="119"/>
      <c r="J205" s="104"/>
      <c r="K205" s="121"/>
      <c r="L205" s="83"/>
      <c r="M205" s="83"/>
      <c r="N205" s="83"/>
      <c r="O205" s="83"/>
      <c r="P205" s="83"/>
      <c r="Q205" s="83"/>
      <c r="R205" s="83"/>
      <c r="S205" s="83"/>
      <c r="T205" s="83"/>
      <c r="U205" s="83"/>
      <c r="V205" s="83"/>
      <c r="W205" s="83"/>
      <c r="X205" s="212"/>
      <c r="Y205" s="228"/>
      <c r="Z205" s="228"/>
      <c r="AA205" s="229"/>
      <c r="AB205" s="171"/>
      <c r="AC205" s="141">
        <f t="shared" si="58"/>
        <v>0</v>
      </c>
      <c r="AD205" s="141">
        <f t="shared" si="59"/>
        <v>0</v>
      </c>
      <c r="AE205" s="141">
        <f t="shared" si="60"/>
        <v>0</v>
      </c>
      <c r="AF205" s="141">
        <f t="shared" si="61"/>
        <v>0</v>
      </c>
      <c r="AG205" s="141">
        <f t="shared" si="62"/>
        <v>0</v>
      </c>
      <c r="AH205" s="141">
        <f t="shared" si="63"/>
        <v>0</v>
      </c>
      <c r="AI205" s="141">
        <f t="shared" si="64"/>
        <v>0</v>
      </c>
      <c r="AJ205" s="141">
        <f t="shared" si="65"/>
        <v>0</v>
      </c>
      <c r="AK205" s="142">
        <f t="shared" si="66"/>
        <v>0</v>
      </c>
      <c r="AL205" s="142">
        <f t="shared" si="67"/>
        <v>0</v>
      </c>
      <c r="AM205" s="142">
        <f t="shared" si="68"/>
        <v>0</v>
      </c>
      <c r="AN205" s="142">
        <f t="shared" si="69"/>
        <v>0</v>
      </c>
      <c r="AO205" s="142">
        <f t="shared" si="70"/>
        <v>0</v>
      </c>
      <c r="AP205" s="142">
        <f t="shared" si="71"/>
        <v>0</v>
      </c>
      <c r="AQ205" s="78"/>
      <c r="AR205" s="78"/>
      <c r="AS205" s="78"/>
      <c r="AT205" s="78"/>
      <c r="AU205" s="78"/>
      <c r="AV205" s="78"/>
      <c r="AW205" s="78"/>
      <c r="AX205" s="78"/>
      <c r="AY205" s="78"/>
      <c r="AZ205" s="78"/>
    </row>
    <row r="206" spans="1:52" s="100" customFormat="1" ht="15" customHeight="1" x14ac:dyDescent="0.25">
      <c r="A206" s="98">
        <f>D9</f>
        <v>10000950</v>
      </c>
      <c r="B206" s="98">
        <f>D15</f>
        <v>2</v>
      </c>
      <c r="C206" s="101"/>
      <c r="D206" s="224"/>
      <c r="E206" s="225"/>
      <c r="F206" s="226"/>
      <c r="G206" s="101"/>
      <c r="H206" s="105"/>
      <c r="I206" s="120"/>
      <c r="J206" s="105"/>
      <c r="K206" s="122"/>
      <c r="L206" s="84"/>
      <c r="M206" s="84"/>
      <c r="N206" s="84"/>
      <c r="O206" s="84"/>
      <c r="P206" s="84"/>
      <c r="Q206" s="84"/>
      <c r="R206" s="84"/>
      <c r="S206" s="84"/>
      <c r="T206" s="84"/>
      <c r="U206" s="84"/>
      <c r="V206" s="84"/>
      <c r="W206" s="84"/>
      <c r="X206" s="211"/>
      <c r="Y206" s="103"/>
      <c r="Z206" s="103"/>
      <c r="AA206" s="102"/>
      <c r="AB206" s="171"/>
      <c r="AC206" s="141">
        <f t="shared" si="58"/>
        <v>0</v>
      </c>
      <c r="AD206" s="141">
        <f t="shared" si="59"/>
        <v>0</v>
      </c>
      <c r="AE206" s="141">
        <f t="shared" si="60"/>
        <v>0</v>
      </c>
      <c r="AF206" s="141">
        <f t="shared" si="61"/>
        <v>0</v>
      </c>
      <c r="AG206" s="141">
        <f t="shared" si="62"/>
        <v>0</v>
      </c>
      <c r="AH206" s="141">
        <f t="shared" si="63"/>
        <v>0</v>
      </c>
      <c r="AI206" s="141">
        <f t="shared" si="64"/>
        <v>0</v>
      </c>
      <c r="AJ206" s="141">
        <f t="shared" si="65"/>
        <v>0</v>
      </c>
      <c r="AK206" s="142">
        <f t="shared" si="66"/>
        <v>0</v>
      </c>
      <c r="AL206" s="142">
        <f t="shared" si="67"/>
        <v>0</v>
      </c>
      <c r="AM206" s="142">
        <f t="shared" si="68"/>
        <v>0</v>
      </c>
      <c r="AN206" s="142">
        <f t="shared" si="69"/>
        <v>0</v>
      </c>
      <c r="AO206" s="142">
        <f t="shared" si="70"/>
        <v>0</v>
      </c>
      <c r="AP206" s="142">
        <f t="shared" si="71"/>
        <v>0</v>
      </c>
      <c r="AQ206" s="78"/>
      <c r="AR206" s="78"/>
      <c r="AS206" s="78"/>
      <c r="AT206" s="78"/>
      <c r="AU206" s="78"/>
      <c r="AV206" s="78"/>
      <c r="AW206" s="78"/>
      <c r="AX206" s="78"/>
      <c r="AY206" s="78"/>
      <c r="AZ206" s="78"/>
    </row>
    <row r="207" spans="1:52" s="100" customFormat="1" ht="15" customHeight="1" x14ac:dyDescent="0.25">
      <c r="A207" s="98">
        <f>D9</f>
        <v>10000950</v>
      </c>
      <c r="B207" s="98">
        <f>D15</f>
        <v>2</v>
      </c>
      <c r="C207" s="97"/>
      <c r="D207" s="99"/>
      <c r="E207" s="97"/>
      <c r="F207" s="83"/>
      <c r="G207" s="97"/>
      <c r="H207" s="104"/>
      <c r="I207" s="119"/>
      <c r="J207" s="104"/>
      <c r="K207" s="121"/>
      <c r="L207" s="83"/>
      <c r="M207" s="83"/>
      <c r="N207" s="83"/>
      <c r="O207" s="83"/>
      <c r="P207" s="83"/>
      <c r="Q207" s="83"/>
      <c r="R207" s="83"/>
      <c r="S207" s="83"/>
      <c r="T207" s="83"/>
      <c r="U207" s="83"/>
      <c r="V207" s="83"/>
      <c r="W207" s="83"/>
      <c r="X207" s="212"/>
      <c r="Y207" s="228"/>
      <c r="Z207" s="228"/>
      <c r="AA207" s="229"/>
      <c r="AB207" s="171"/>
      <c r="AC207" s="141">
        <f t="shared" si="58"/>
        <v>0</v>
      </c>
      <c r="AD207" s="141">
        <f t="shared" si="59"/>
        <v>0</v>
      </c>
      <c r="AE207" s="141">
        <f t="shared" si="60"/>
        <v>0</v>
      </c>
      <c r="AF207" s="141">
        <f t="shared" si="61"/>
        <v>0</v>
      </c>
      <c r="AG207" s="141">
        <f t="shared" si="62"/>
        <v>0</v>
      </c>
      <c r="AH207" s="141">
        <f t="shared" si="63"/>
        <v>0</v>
      </c>
      <c r="AI207" s="141">
        <f t="shared" si="64"/>
        <v>0</v>
      </c>
      <c r="AJ207" s="141">
        <f t="shared" si="65"/>
        <v>0</v>
      </c>
      <c r="AK207" s="142">
        <f t="shared" si="66"/>
        <v>0</v>
      </c>
      <c r="AL207" s="142">
        <f t="shared" si="67"/>
        <v>0</v>
      </c>
      <c r="AM207" s="142">
        <f t="shared" si="68"/>
        <v>0</v>
      </c>
      <c r="AN207" s="142">
        <f t="shared" si="69"/>
        <v>0</v>
      </c>
      <c r="AO207" s="142">
        <f t="shared" si="70"/>
        <v>0</v>
      </c>
      <c r="AP207" s="142">
        <f t="shared" si="71"/>
        <v>0</v>
      </c>
      <c r="AQ207" s="78"/>
      <c r="AR207" s="78"/>
      <c r="AS207" s="78"/>
      <c r="AT207" s="78"/>
      <c r="AU207" s="78"/>
      <c r="AV207" s="78"/>
      <c r="AW207" s="78"/>
      <c r="AX207" s="78"/>
      <c r="AY207" s="78"/>
      <c r="AZ207" s="78"/>
    </row>
    <row r="208" spans="1:52" s="100" customFormat="1" ht="15" customHeight="1" x14ac:dyDescent="0.25">
      <c r="A208" s="98">
        <f>D9</f>
        <v>10000950</v>
      </c>
      <c r="B208" s="98">
        <f>D15</f>
        <v>2</v>
      </c>
      <c r="C208" s="101"/>
      <c r="D208" s="224"/>
      <c r="E208" s="225"/>
      <c r="F208" s="226"/>
      <c r="G208" s="101"/>
      <c r="H208" s="105"/>
      <c r="I208" s="120"/>
      <c r="J208" s="105"/>
      <c r="K208" s="122"/>
      <c r="L208" s="84"/>
      <c r="M208" s="84"/>
      <c r="N208" s="84"/>
      <c r="O208" s="84"/>
      <c r="P208" s="84"/>
      <c r="Q208" s="84"/>
      <c r="R208" s="84"/>
      <c r="S208" s="84"/>
      <c r="T208" s="84"/>
      <c r="U208" s="84"/>
      <c r="V208" s="84"/>
      <c r="W208" s="84"/>
      <c r="X208" s="211"/>
      <c r="Y208" s="103"/>
      <c r="Z208" s="103"/>
      <c r="AA208" s="102"/>
      <c r="AB208" s="171"/>
      <c r="AC208" s="141">
        <f t="shared" si="58"/>
        <v>0</v>
      </c>
      <c r="AD208" s="141">
        <f t="shared" si="59"/>
        <v>0</v>
      </c>
      <c r="AE208" s="141">
        <f t="shared" si="60"/>
        <v>0</v>
      </c>
      <c r="AF208" s="141">
        <f t="shared" si="61"/>
        <v>0</v>
      </c>
      <c r="AG208" s="141">
        <f t="shared" si="62"/>
        <v>0</v>
      </c>
      <c r="AH208" s="141">
        <f t="shared" si="63"/>
        <v>0</v>
      </c>
      <c r="AI208" s="141">
        <f t="shared" si="64"/>
        <v>0</v>
      </c>
      <c r="AJ208" s="141">
        <f t="shared" si="65"/>
        <v>0</v>
      </c>
      <c r="AK208" s="142">
        <f t="shared" si="66"/>
        <v>0</v>
      </c>
      <c r="AL208" s="142">
        <f t="shared" si="67"/>
        <v>0</v>
      </c>
      <c r="AM208" s="142">
        <f t="shared" si="68"/>
        <v>0</v>
      </c>
      <c r="AN208" s="142">
        <f t="shared" si="69"/>
        <v>0</v>
      </c>
      <c r="AO208" s="142">
        <f t="shared" si="70"/>
        <v>0</v>
      </c>
      <c r="AP208" s="142">
        <f t="shared" si="71"/>
        <v>0</v>
      </c>
      <c r="AQ208" s="78"/>
      <c r="AR208" s="78"/>
      <c r="AS208" s="78"/>
      <c r="AT208" s="78"/>
      <c r="AU208" s="78"/>
      <c r="AV208" s="78"/>
      <c r="AW208" s="78"/>
      <c r="AX208" s="78"/>
      <c r="AY208" s="78"/>
      <c r="AZ208" s="78"/>
    </row>
    <row r="209" spans="1:52" s="100" customFormat="1" ht="15" customHeight="1" x14ac:dyDescent="0.25">
      <c r="A209" s="98">
        <f>D9</f>
        <v>10000950</v>
      </c>
      <c r="B209" s="98">
        <f>D15</f>
        <v>2</v>
      </c>
      <c r="C209" s="97"/>
      <c r="D209" s="99"/>
      <c r="E209" s="97"/>
      <c r="F209" s="83"/>
      <c r="G209" s="97"/>
      <c r="H209" s="104"/>
      <c r="I209" s="119"/>
      <c r="J209" s="104"/>
      <c r="K209" s="121"/>
      <c r="L209" s="83"/>
      <c r="M209" s="83"/>
      <c r="N209" s="83"/>
      <c r="O209" s="83"/>
      <c r="P209" s="83"/>
      <c r="Q209" s="83"/>
      <c r="R209" s="83"/>
      <c r="S209" s="83"/>
      <c r="T209" s="83"/>
      <c r="U209" s="83"/>
      <c r="V209" s="83"/>
      <c r="W209" s="83"/>
      <c r="X209" s="212"/>
      <c r="Y209" s="228"/>
      <c r="Z209" s="228"/>
      <c r="AA209" s="229"/>
      <c r="AB209" s="171"/>
      <c r="AC209" s="141">
        <f t="shared" si="58"/>
        <v>0</v>
      </c>
      <c r="AD209" s="141">
        <f t="shared" si="59"/>
        <v>0</v>
      </c>
      <c r="AE209" s="141">
        <f t="shared" si="60"/>
        <v>0</v>
      </c>
      <c r="AF209" s="141">
        <f t="shared" si="61"/>
        <v>0</v>
      </c>
      <c r="AG209" s="141">
        <f t="shared" si="62"/>
        <v>0</v>
      </c>
      <c r="AH209" s="141">
        <f t="shared" si="63"/>
        <v>0</v>
      </c>
      <c r="AI209" s="141">
        <f t="shared" si="64"/>
        <v>0</v>
      </c>
      <c r="AJ209" s="141">
        <f t="shared" si="65"/>
        <v>0</v>
      </c>
      <c r="AK209" s="142">
        <f t="shared" si="66"/>
        <v>0</v>
      </c>
      <c r="AL209" s="142">
        <f t="shared" si="67"/>
        <v>0</v>
      </c>
      <c r="AM209" s="142">
        <f t="shared" si="68"/>
        <v>0</v>
      </c>
      <c r="AN209" s="142">
        <f t="shared" si="69"/>
        <v>0</v>
      </c>
      <c r="AO209" s="142">
        <f t="shared" si="70"/>
        <v>0</v>
      </c>
      <c r="AP209" s="142">
        <f t="shared" si="71"/>
        <v>0</v>
      </c>
      <c r="AQ209" s="78"/>
      <c r="AR209" s="78"/>
      <c r="AS209" s="78"/>
      <c r="AT209" s="78"/>
      <c r="AU209" s="78"/>
      <c r="AV209" s="78"/>
      <c r="AW209" s="78"/>
      <c r="AX209" s="78"/>
      <c r="AY209" s="78"/>
      <c r="AZ209" s="78"/>
    </row>
    <row r="210" spans="1:52" s="100" customFormat="1" ht="15" customHeight="1" x14ac:dyDescent="0.25">
      <c r="A210" s="98">
        <f>D9</f>
        <v>10000950</v>
      </c>
      <c r="B210" s="98">
        <f>D15</f>
        <v>2</v>
      </c>
      <c r="C210" s="101"/>
      <c r="D210" s="224"/>
      <c r="E210" s="225"/>
      <c r="F210" s="226"/>
      <c r="G210" s="101"/>
      <c r="H210" s="105"/>
      <c r="I210" s="120"/>
      <c r="J210" s="105"/>
      <c r="K210" s="122"/>
      <c r="L210" s="84"/>
      <c r="M210" s="84"/>
      <c r="N210" s="84"/>
      <c r="O210" s="84"/>
      <c r="P210" s="84"/>
      <c r="Q210" s="84"/>
      <c r="R210" s="84"/>
      <c r="S210" s="84"/>
      <c r="T210" s="84"/>
      <c r="U210" s="84"/>
      <c r="V210" s="84"/>
      <c r="W210" s="84"/>
      <c r="X210" s="211"/>
      <c r="Y210" s="103"/>
      <c r="Z210" s="103"/>
      <c r="AA210" s="102"/>
      <c r="AB210" s="171"/>
      <c r="AC210" s="141">
        <f t="shared" si="58"/>
        <v>0</v>
      </c>
      <c r="AD210" s="141">
        <f t="shared" si="59"/>
        <v>0</v>
      </c>
      <c r="AE210" s="141">
        <f t="shared" si="60"/>
        <v>0</v>
      </c>
      <c r="AF210" s="141">
        <f t="shared" si="61"/>
        <v>0</v>
      </c>
      <c r="AG210" s="141">
        <f t="shared" si="62"/>
        <v>0</v>
      </c>
      <c r="AH210" s="141">
        <f t="shared" si="63"/>
        <v>0</v>
      </c>
      <c r="AI210" s="141">
        <f t="shared" si="64"/>
        <v>0</v>
      </c>
      <c r="AJ210" s="141">
        <f t="shared" si="65"/>
        <v>0</v>
      </c>
      <c r="AK210" s="142">
        <f t="shared" si="66"/>
        <v>0</v>
      </c>
      <c r="AL210" s="142">
        <f t="shared" si="67"/>
        <v>0</v>
      </c>
      <c r="AM210" s="142">
        <f t="shared" si="68"/>
        <v>0</v>
      </c>
      <c r="AN210" s="142">
        <f t="shared" si="69"/>
        <v>0</v>
      </c>
      <c r="AO210" s="142">
        <f t="shared" si="70"/>
        <v>0</v>
      </c>
      <c r="AP210" s="142">
        <f t="shared" si="71"/>
        <v>0</v>
      </c>
      <c r="AQ210" s="78"/>
      <c r="AR210" s="78"/>
      <c r="AS210" s="78"/>
      <c r="AT210" s="78"/>
      <c r="AU210" s="78"/>
      <c r="AV210" s="78"/>
      <c r="AW210" s="78"/>
      <c r="AX210" s="78"/>
      <c r="AY210" s="78"/>
      <c r="AZ210" s="78"/>
    </row>
    <row r="211" spans="1:52" s="100" customFormat="1" ht="15" customHeight="1" x14ac:dyDescent="0.25">
      <c r="A211" s="98">
        <f>D9</f>
        <v>10000950</v>
      </c>
      <c r="B211" s="98">
        <f>D15</f>
        <v>2</v>
      </c>
      <c r="C211" s="97"/>
      <c r="D211" s="99"/>
      <c r="E211" s="97"/>
      <c r="F211" s="83"/>
      <c r="G211" s="97"/>
      <c r="H211" s="104"/>
      <c r="I211" s="119"/>
      <c r="J211" s="104"/>
      <c r="K211" s="121"/>
      <c r="L211" s="83"/>
      <c r="M211" s="83"/>
      <c r="N211" s="83"/>
      <c r="O211" s="83"/>
      <c r="P211" s="83"/>
      <c r="Q211" s="83"/>
      <c r="R211" s="83"/>
      <c r="S211" s="83"/>
      <c r="T211" s="83"/>
      <c r="U211" s="83"/>
      <c r="V211" s="83"/>
      <c r="W211" s="83"/>
      <c r="X211" s="212"/>
      <c r="Y211" s="228"/>
      <c r="Z211" s="228"/>
      <c r="AA211" s="229"/>
      <c r="AB211" s="171"/>
      <c r="AC211" s="141">
        <f t="shared" si="58"/>
        <v>0</v>
      </c>
      <c r="AD211" s="141">
        <f t="shared" si="59"/>
        <v>0</v>
      </c>
      <c r="AE211" s="141">
        <f t="shared" si="60"/>
        <v>0</v>
      </c>
      <c r="AF211" s="141">
        <f t="shared" si="61"/>
        <v>0</v>
      </c>
      <c r="AG211" s="141">
        <f t="shared" si="62"/>
        <v>0</v>
      </c>
      <c r="AH211" s="141">
        <f t="shared" si="63"/>
        <v>0</v>
      </c>
      <c r="AI211" s="141">
        <f t="shared" si="64"/>
        <v>0</v>
      </c>
      <c r="AJ211" s="141">
        <f t="shared" si="65"/>
        <v>0</v>
      </c>
      <c r="AK211" s="142">
        <f t="shared" si="66"/>
        <v>0</v>
      </c>
      <c r="AL211" s="142">
        <f t="shared" si="67"/>
        <v>0</v>
      </c>
      <c r="AM211" s="142">
        <f t="shared" si="68"/>
        <v>0</v>
      </c>
      <c r="AN211" s="142">
        <f t="shared" si="69"/>
        <v>0</v>
      </c>
      <c r="AO211" s="142">
        <f t="shared" si="70"/>
        <v>0</v>
      </c>
      <c r="AP211" s="142">
        <f t="shared" si="71"/>
        <v>0</v>
      </c>
      <c r="AQ211" s="78"/>
      <c r="AR211" s="78"/>
      <c r="AS211" s="78"/>
      <c r="AT211" s="78"/>
      <c r="AU211" s="78"/>
      <c r="AV211" s="78"/>
      <c r="AW211" s="78"/>
      <c r="AX211" s="78"/>
      <c r="AY211" s="78"/>
      <c r="AZ211" s="78"/>
    </row>
    <row r="212" spans="1:52" s="100" customFormat="1" ht="15" customHeight="1" x14ac:dyDescent="0.25">
      <c r="A212" s="98">
        <f>D9</f>
        <v>10000950</v>
      </c>
      <c r="B212" s="98">
        <f>D15</f>
        <v>2</v>
      </c>
      <c r="C212" s="101"/>
      <c r="D212" s="224"/>
      <c r="E212" s="225"/>
      <c r="F212" s="226"/>
      <c r="G212" s="101"/>
      <c r="H212" s="105"/>
      <c r="I212" s="120"/>
      <c r="J212" s="105"/>
      <c r="K212" s="122"/>
      <c r="L212" s="84"/>
      <c r="M212" s="84"/>
      <c r="N212" s="84"/>
      <c r="O212" s="84"/>
      <c r="P212" s="84"/>
      <c r="Q212" s="84"/>
      <c r="R212" s="84"/>
      <c r="S212" s="84"/>
      <c r="T212" s="84"/>
      <c r="U212" s="84"/>
      <c r="V212" s="84"/>
      <c r="W212" s="84"/>
      <c r="X212" s="211"/>
      <c r="Y212" s="103"/>
      <c r="Z212" s="103"/>
      <c r="AA212" s="102"/>
      <c r="AB212" s="171"/>
      <c r="AC212" s="141">
        <f t="shared" si="58"/>
        <v>0</v>
      </c>
      <c r="AD212" s="141">
        <f t="shared" si="59"/>
        <v>0</v>
      </c>
      <c r="AE212" s="141">
        <f t="shared" si="60"/>
        <v>0</v>
      </c>
      <c r="AF212" s="141">
        <f t="shared" si="61"/>
        <v>0</v>
      </c>
      <c r="AG212" s="141">
        <f t="shared" si="62"/>
        <v>0</v>
      </c>
      <c r="AH212" s="141">
        <f t="shared" si="63"/>
        <v>0</v>
      </c>
      <c r="AI212" s="141">
        <f t="shared" si="64"/>
        <v>0</v>
      </c>
      <c r="AJ212" s="141">
        <f t="shared" si="65"/>
        <v>0</v>
      </c>
      <c r="AK212" s="142">
        <f t="shared" si="66"/>
        <v>0</v>
      </c>
      <c r="AL212" s="142">
        <f t="shared" si="67"/>
        <v>0</v>
      </c>
      <c r="AM212" s="142">
        <f t="shared" si="68"/>
        <v>0</v>
      </c>
      <c r="AN212" s="142">
        <f t="shared" si="69"/>
        <v>0</v>
      </c>
      <c r="AO212" s="142">
        <f t="shared" si="70"/>
        <v>0</v>
      </c>
      <c r="AP212" s="142">
        <f t="shared" si="71"/>
        <v>0</v>
      </c>
      <c r="AQ212" s="78"/>
      <c r="AR212" s="78"/>
      <c r="AS212" s="78"/>
      <c r="AT212" s="78"/>
      <c r="AU212" s="78"/>
      <c r="AV212" s="78"/>
      <c r="AW212" s="78"/>
      <c r="AX212" s="78"/>
      <c r="AY212" s="78"/>
      <c r="AZ212" s="78"/>
    </row>
    <row r="213" spans="1:52" s="100" customFormat="1" ht="15" customHeight="1" x14ac:dyDescent="0.25">
      <c r="A213" s="98">
        <f>D9</f>
        <v>10000950</v>
      </c>
      <c r="B213" s="98">
        <f>D15</f>
        <v>2</v>
      </c>
      <c r="C213" s="97"/>
      <c r="D213" s="99"/>
      <c r="E213" s="97"/>
      <c r="F213" s="83"/>
      <c r="G213" s="97"/>
      <c r="H213" s="104"/>
      <c r="I213" s="119"/>
      <c r="J213" s="104"/>
      <c r="K213" s="121"/>
      <c r="L213" s="83"/>
      <c r="M213" s="83"/>
      <c r="N213" s="83"/>
      <c r="O213" s="83"/>
      <c r="P213" s="83"/>
      <c r="Q213" s="83"/>
      <c r="R213" s="83"/>
      <c r="S213" s="83"/>
      <c r="T213" s="83"/>
      <c r="U213" s="83"/>
      <c r="V213" s="83"/>
      <c r="W213" s="83"/>
      <c r="X213" s="212"/>
      <c r="Y213" s="228"/>
      <c r="Z213" s="228"/>
      <c r="AA213" s="229"/>
      <c r="AB213" s="171"/>
      <c r="AC213" s="141">
        <f t="shared" ref="AC213:AC270" si="72">COUNTA(C213)</f>
        <v>0</v>
      </c>
      <c r="AD213" s="141">
        <f t="shared" ref="AD213:AD270" si="73">COUNTA(F213)</f>
        <v>0</v>
      </c>
      <c r="AE213" s="141">
        <f t="shared" ref="AE213:AE270" si="74">IF(AC213&lt;&gt;AD213,1,0)</f>
        <v>0</v>
      </c>
      <c r="AF213" s="141">
        <f t="shared" ref="AF213:AF270" si="75">IF(AND(G213="ESF",COUNTA(AA213)=0),1,0)</f>
        <v>0</v>
      </c>
      <c r="AG213" s="141">
        <f t="shared" ref="AG213:AG270" si="76">IF(COUNTA(H213,J213)&gt;=1,1,0)</f>
        <v>0</v>
      </c>
      <c r="AH213" s="141">
        <f t="shared" ref="AH213:AH270" si="77">IF(OR(AC213&lt;&gt;AG213,AD213&lt;&gt;AG213),1,0)</f>
        <v>0</v>
      </c>
      <c r="AI213" s="141">
        <f t="shared" ref="AI213:AI270" si="78">IF(COUNTA(L213:X213)&gt;=1,1,0)</f>
        <v>0</v>
      </c>
      <c r="AJ213" s="141">
        <f t="shared" ref="AJ213:AJ270" si="79">IF(AND(OR(AC213=1,AD213=1,AG213=1),AI213=0),1,0)</f>
        <v>0</v>
      </c>
      <c r="AK213" s="142">
        <f t="shared" ref="AK213:AK270" si="80">IF(COUNTA(Y213:Z213)&gt;=2,1,0)</f>
        <v>0</v>
      </c>
      <c r="AL213" s="142">
        <f t="shared" ref="AL213:AL270" si="81">IF(AND(OR(AC213=1,AD213=1,AG213=1),AK213=0),1,0)</f>
        <v>0</v>
      </c>
      <c r="AM213" s="142">
        <f t="shared" ref="AM213:AM270" si="82">IF(AND(COUNTA(D213)=1,COUNTA(E213)=0),1,0)</f>
        <v>0</v>
      </c>
      <c r="AN213" s="142">
        <f t="shared" ref="AN213:AN270" si="83">IF(AND(COUNTA(H213)=1,COUNTA(I213)=0),1,0)</f>
        <v>0</v>
      </c>
      <c r="AO213" s="142">
        <f t="shared" ref="AO213:AO270" si="84">IF(AND(COUNTA(J213)=1,COUNTA(K213)=0),1,0)</f>
        <v>0</v>
      </c>
      <c r="AP213" s="142">
        <f t="shared" ref="AP213:AP270" si="85">IF(OR(AN213=1,AO213=1),1,0)</f>
        <v>0</v>
      </c>
      <c r="AQ213" s="78"/>
      <c r="AR213" s="78"/>
      <c r="AS213" s="78"/>
      <c r="AT213" s="78"/>
      <c r="AU213" s="78"/>
      <c r="AV213" s="78"/>
      <c r="AW213" s="78"/>
      <c r="AX213" s="78"/>
      <c r="AY213" s="78"/>
      <c r="AZ213" s="78"/>
    </row>
    <row r="214" spans="1:52" s="100" customFormat="1" ht="15" customHeight="1" x14ac:dyDescent="0.25">
      <c r="A214" s="98">
        <f>D9</f>
        <v>10000950</v>
      </c>
      <c r="B214" s="98">
        <f>D15</f>
        <v>2</v>
      </c>
      <c r="C214" s="101"/>
      <c r="D214" s="224"/>
      <c r="E214" s="225"/>
      <c r="F214" s="226"/>
      <c r="G214" s="101"/>
      <c r="H214" s="105"/>
      <c r="I214" s="120"/>
      <c r="J214" s="105"/>
      <c r="K214" s="122"/>
      <c r="L214" s="84"/>
      <c r="M214" s="84"/>
      <c r="N214" s="84"/>
      <c r="O214" s="84"/>
      <c r="P214" s="84"/>
      <c r="Q214" s="84"/>
      <c r="R214" s="84"/>
      <c r="S214" s="84"/>
      <c r="T214" s="84"/>
      <c r="U214" s="84"/>
      <c r="V214" s="84"/>
      <c r="W214" s="84"/>
      <c r="X214" s="211"/>
      <c r="Y214" s="103"/>
      <c r="Z214" s="103"/>
      <c r="AA214" s="102"/>
      <c r="AB214" s="171"/>
      <c r="AC214" s="141">
        <f t="shared" si="72"/>
        <v>0</v>
      </c>
      <c r="AD214" s="141">
        <f t="shared" si="73"/>
        <v>0</v>
      </c>
      <c r="AE214" s="141">
        <f t="shared" si="74"/>
        <v>0</v>
      </c>
      <c r="AF214" s="141">
        <f t="shared" si="75"/>
        <v>0</v>
      </c>
      <c r="AG214" s="141">
        <f t="shared" si="76"/>
        <v>0</v>
      </c>
      <c r="AH214" s="141">
        <f t="shared" si="77"/>
        <v>0</v>
      </c>
      <c r="AI214" s="141">
        <f t="shared" si="78"/>
        <v>0</v>
      </c>
      <c r="AJ214" s="141">
        <f t="shared" si="79"/>
        <v>0</v>
      </c>
      <c r="AK214" s="142">
        <f t="shared" si="80"/>
        <v>0</v>
      </c>
      <c r="AL214" s="142">
        <f t="shared" si="81"/>
        <v>0</v>
      </c>
      <c r="AM214" s="142">
        <f t="shared" si="82"/>
        <v>0</v>
      </c>
      <c r="AN214" s="142">
        <f t="shared" si="83"/>
        <v>0</v>
      </c>
      <c r="AO214" s="142">
        <f t="shared" si="84"/>
        <v>0</v>
      </c>
      <c r="AP214" s="142">
        <f t="shared" si="85"/>
        <v>0</v>
      </c>
      <c r="AQ214" s="78"/>
      <c r="AR214" s="78"/>
      <c r="AS214" s="78"/>
      <c r="AT214" s="78"/>
      <c r="AU214" s="78"/>
      <c r="AV214" s="78"/>
      <c r="AW214" s="78"/>
      <c r="AX214" s="78"/>
      <c r="AY214" s="78"/>
      <c r="AZ214" s="78"/>
    </row>
    <row r="215" spans="1:52" s="100" customFormat="1" ht="15" customHeight="1" x14ac:dyDescent="0.25">
      <c r="A215" s="98">
        <f>D9</f>
        <v>10000950</v>
      </c>
      <c r="B215" s="98">
        <f>D15</f>
        <v>2</v>
      </c>
      <c r="C215" s="97"/>
      <c r="D215" s="99"/>
      <c r="E215" s="97"/>
      <c r="F215" s="83"/>
      <c r="G215" s="97"/>
      <c r="H215" s="104"/>
      <c r="I215" s="119"/>
      <c r="J215" s="104"/>
      <c r="K215" s="121"/>
      <c r="L215" s="83"/>
      <c r="M215" s="83"/>
      <c r="N215" s="83"/>
      <c r="O215" s="83"/>
      <c r="P215" s="83"/>
      <c r="Q215" s="83"/>
      <c r="R215" s="83"/>
      <c r="S215" s="83"/>
      <c r="T215" s="83"/>
      <c r="U215" s="83"/>
      <c r="V215" s="83"/>
      <c r="W215" s="83"/>
      <c r="X215" s="212"/>
      <c r="Y215" s="228"/>
      <c r="Z215" s="228"/>
      <c r="AA215" s="229"/>
      <c r="AB215" s="171"/>
      <c r="AC215" s="141">
        <f t="shared" si="72"/>
        <v>0</v>
      </c>
      <c r="AD215" s="141">
        <f t="shared" si="73"/>
        <v>0</v>
      </c>
      <c r="AE215" s="141">
        <f t="shared" si="74"/>
        <v>0</v>
      </c>
      <c r="AF215" s="141">
        <f t="shared" si="75"/>
        <v>0</v>
      </c>
      <c r="AG215" s="141">
        <f t="shared" si="76"/>
        <v>0</v>
      </c>
      <c r="AH215" s="141">
        <f t="shared" si="77"/>
        <v>0</v>
      </c>
      <c r="AI215" s="141">
        <f t="shared" si="78"/>
        <v>0</v>
      </c>
      <c r="AJ215" s="141">
        <f t="shared" si="79"/>
        <v>0</v>
      </c>
      <c r="AK215" s="142">
        <f t="shared" si="80"/>
        <v>0</v>
      </c>
      <c r="AL215" s="142">
        <f t="shared" si="81"/>
        <v>0</v>
      </c>
      <c r="AM215" s="142">
        <f t="shared" si="82"/>
        <v>0</v>
      </c>
      <c r="AN215" s="142">
        <f t="shared" si="83"/>
        <v>0</v>
      </c>
      <c r="AO215" s="142">
        <f t="shared" si="84"/>
        <v>0</v>
      </c>
      <c r="AP215" s="142">
        <f t="shared" si="85"/>
        <v>0</v>
      </c>
      <c r="AQ215" s="78"/>
      <c r="AR215" s="78"/>
      <c r="AS215" s="78"/>
      <c r="AT215" s="78"/>
      <c r="AU215" s="78"/>
      <c r="AV215" s="78"/>
      <c r="AW215" s="78"/>
      <c r="AX215" s="78"/>
      <c r="AY215" s="78"/>
      <c r="AZ215" s="78"/>
    </row>
    <row r="216" spans="1:52" s="100" customFormat="1" ht="15" customHeight="1" x14ac:dyDescent="0.25">
      <c r="A216" s="98">
        <f>D9</f>
        <v>10000950</v>
      </c>
      <c r="B216" s="98">
        <f>D15</f>
        <v>2</v>
      </c>
      <c r="C216" s="101"/>
      <c r="D216" s="224"/>
      <c r="E216" s="225"/>
      <c r="F216" s="226"/>
      <c r="G216" s="101"/>
      <c r="H216" s="105"/>
      <c r="I216" s="120"/>
      <c r="J216" s="105"/>
      <c r="K216" s="122"/>
      <c r="L216" s="84"/>
      <c r="M216" s="84"/>
      <c r="N216" s="84"/>
      <c r="O216" s="84"/>
      <c r="P216" s="84"/>
      <c r="Q216" s="84"/>
      <c r="R216" s="84"/>
      <c r="S216" s="84"/>
      <c r="T216" s="84"/>
      <c r="U216" s="84"/>
      <c r="V216" s="84"/>
      <c r="W216" s="84"/>
      <c r="X216" s="211"/>
      <c r="Y216" s="103"/>
      <c r="Z216" s="103"/>
      <c r="AA216" s="102"/>
      <c r="AB216" s="171"/>
      <c r="AC216" s="141">
        <f t="shared" si="72"/>
        <v>0</v>
      </c>
      <c r="AD216" s="141">
        <f t="shared" si="73"/>
        <v>0</v>
      </c>
      <c r="AE216" s="141">
        <f t="shared" si="74"/>
        <v>0</v>
      </c>
      <c r="AF216" s="141">
        <f t="shared" si="75"/>
        <v>0</v>
      </c>
      <c r="AG216" s="141">
        <f t="shared" si="76"/>
        <v>0</v>
      </c>
      <c r="AH216" s="141">
        <f t="shared" si="77"/>
        <v>0</v>
      </c>
      <c r="AI216" s="141">
        <f t="shared" si="78"/>
        <v>0</v>
      </c>
      <c r="AJ216" s="141">
        <f t="shared" si="79"/>
        <v>0</v>
      </c>
      <c r="AK216" s="142">
        <f t="shared" si="80"/>
        <v>0</v>
      </c>
      <c r="AL216" s="142">
        <f t="shared" si="81"/>
        <v>0</v>
      </c>
      <c r="AM216" s="142">
        <f t="shared" si="82"/>
        <v>0</v>
      </c>
      <c r="AN216" s="142">
        <f t="shared" si="83"/>
        <v>0</v>
      </c>
      <c r="AO216" s="142">
        <f t="shared" si="84"/>
        <v>0</v>
      </c>
      <c r="AP216" s="142">
        <f t="shared" si="85"/>
        <v>0</v>
      </c>
      <c r="AQ216" s="78"/>
      <c r="AR216" s="78"/>
      <c r="AS216" s="78"/>
      <c r="AT216" s="78"/>
      <c r="AU216" s="78"/>
      <c r="AV216" s="78"/>
      <c r="AW216" s="78"/>
      <c r="AX216" s="78"/>
      <c r="AY216" s="78"/>
      <c r="AZ216" s="78"/>
    </row>
    <row r="217" spans="1:52" s="100" customFormat="1" ht="15" customHeight="1" x14ac:dyDescent="0.25">
      <c r="A217" s="98">
        <f>D9</f>
        <v>10000950</v>
      </c>
      <c r="B217" s="98">
        <f>D15</f>
        <v>2</v>
      </c>
      <c r="C217" s="97"/>
      <c r="D217" s="99"/>
      <c r="E217" s="97"/>
      <c r="F217" s="83"/>
      <c r="G217" s="97"/>
      <c r="H217" s="104"/>
      <c r="I217" s="119"/>
      <c r="J217" s="104"/>
      <c r="K217" s="121"/>
      <c r="L217" s="83"/>
      <c r="M217" s="83"/>
      <c r="N217" s="83"/>
      <c r="O217" s="83"/>
      <c r="P217" s="83"/>
      <c r="Q217" s="83"/>
      <c r="R217" s="83"/>
      <c r="S217" s="83"/>
      <c r="T217" s="83"/>
      <c r="U217" s="83"/>
      <c r="V217" s="83"/>
      <c r="W217" s="83"/>
      <c r="X217" s="212"/>
      <c r="Y217" s="228"/>
      <c r="Z217" s="228"/>
      <c r="AA217" s="229"/>
      <c r="AB217" s="171"/>
      <c r="AC217" s="141">
        <f t="shared" si="72"/>
        <v>0</v>
      </c>
      <c r="AD217" s="141">
        <f t="shared" si="73"/>
        <v>0</v>
      </c>
      <c r="AE217" s="141">
        <f t="shared" si="74"/>
        <v>0</v>
      </c>
      <c r="AF217" s="141">
        <f t="shared" si="75"/>
        <v>0</v>
      </c>
      <c r="AG217" s="141">
        <f t="shared" si="76"/>
        <v>0</v>
      </c>
      <c r="AH217" s="141">
        <f t="shared" si="77"/>
        <v>0</v>
      </c>
      <c r="AI217" s="141">
        <f t="shared" si="78"/>
        <v>0</v>
      </c>
      <c r="AJ217" s="141">
        <f t="shared" si="79"/>
        <v>0</v>
      </c>
      <c r="AK217" s="142">
        <f t="shared" si="80"/>
        <v>0</v>
      </c>
      <c r="AL217" s="142">
        <f t="shared" si="81"/>
        <v>0</v>
      </c>
      <c r="AM217" s="142">
        <f t="shared" si="82"/>
        <v>0</v>
      </c>
      <c r="AN217" s="142">
        <f t="shared" si="83"/>
        <v>0</v>
      </c>
      <c r="AO217" s="142">
        <f t="shared" si="84"/>
        <v>0</v>
      </c>
      <c r="AP217" s="142">
        <f t="shared" si="85"/>
        <v>0</v>
      </c>
      <c r="AQ217" s="78"/>
      <c r="AR217" s="78"/>
      <c r="AS217" s="78"/>
      <c r="AT217" s="78"/>
      <c r="AU217" s="78"/>
      <c r="AV217" s="78"/>
      <c r="AW217" s="78"/>
      <c r="AX217" s="78"/>
      <c r="AY217" s="78"/>
      <c r="AZ217" s="78"/>
    </row>
    <row r="218" spans="1:52" s="100" customFormat="1" ht="15" customHeight="1" x14ac:dyDescent="0.25">
      <c r="A218" s="98">
        <f>D9</f>
        <v>10000950</v>
      </c>
      <c r="B218" s="98">
        <f>D15</f>
        <v>2</v>
      </c>
      <c r="C218" s="101"/>
      <c r="D218" s="224"/>
      <c r="E218" s="225"/>
      <c r="F218" s="226"/>
      <c r="G218" s="101"/>
      <c r="H218" s="105"/>
      <c r="I218" s="120"/>
      <c r="J218" s="105"/>
      <c r="K218" s="122"/>
      <c r="L218" s="84"/>
      <c r="M218" s="84"/>
      <c r="N218" s="84"/>
      <c r="O218" s="84"/>
      <c r="P218" s="84"/>
      <c r="Q218" s="84"/>
      <c r="R218" s="84"/>
      <c r="S218" s="84"/>
      <c r="T218" s="84"/>
      <c r="U218" s="84"/>
      <c r="V218" s="84"/>
      <c r="W218" s="84"/>
      <c r="X218" s="211"/>
      <c r="Y218" s="103"/>
      <c r="Z218" s="103"/>
      <c r="AA218" s="102"/>
      <c r="AB218" s="171"/>
      <c r="AC218" s="141">
        <f t="shared" si="72"/>
        <v>0</v>
      </c>
      <c r="AD218" s="141">
        <f t="shared" si="73"/>
        <v>0</v>
      </c>
      <c r="AE218" s="141">
        <f t="shared" si="74"/>
        <v>0</v>
      </c>
      <c r="AF218" s="141">
        <f t="shared" si="75"/>
        <v>0</v>
      </c>
      <c r="AG218" s="141">
        <f t="shared" si="76"/>
        <v>0</v>
      </c>
      <c r="AH218" s="141">
        <f t="shared" si="77"/>
        <v>0</v>
      </c>
      <c r="AI218" s="141">
        <f t="shared" si="78"/>
        <v>0</v>
      </c>
      <c r="AJ218" s="141">
        <f t="shared" si="79"/>
        <v>0</v>
      </c>
      <c r="AK218" s="142">
        <f t="shared" si="80"/>
        <v>0</v>
      </c>
      <c r="AL218" s="142">
        <f t="shared" si="81"/>
        <v>0</v>
      </c>
      <c r="AM218" s="142">
        <f t="shared" si="82"/>
        <v>0</v>
      </c>
      <c r="AN218" s="142">
        <f t="shared" si="83"/>
        <v>0</v>
      </c>
      <c r="AO218" s="142">
        <f t="shared" si="84"/>
        <v>0</v>
      </c>
      <c r="AP218" s="142">
        <f t="shared" si="85"/>
        <v>0</v>
      </c>
      <c r="AQ218" s="78"/>
      <c r="AR218" s="78"/>
      <c r="AS218" s="78"/>
      <c r="AT218" s="78"/>
      <c r="AU218" s="78"/>
      <c r="AV218" s="78"/>
      <c r="AW218" s="78"/>
      <c r="AX218" s="78"/>
      <c r="AY218" s="78"/>
      <c r="AZ218" s="78"/>
    </row>
    <row r="219" spans="1:52" s="100" customFormat="1" ht="15" customHeight="1" x14ac:dyDescent="0.25">
      <c r="A219" s="98">
        <f>D9</f>
        <v>10000950</v>
      </c>
      <c r="B219" s="98">
        <f>D15</f>
        <v>2</v>
      </c>
      <c r="C219" s="97"/>
      <c r="D219" s="99"/>
      <c r="E219" s="97"/>
      <c r="F219" s="83"/>
      <c r="G219" s="97"/>
      <c r="H219" s="104"/>
      <c r="I219" s="119"/>
      <c r="J219" s="104"/>
      <c r="K219" s="121"/>
      <c r="L219" s="83"/>
      <c r="M219" s="83"/>
      <c r="N219" s="83"/>
      <c r="O219" s="83"/>
      <c r="P219" s="83"/>
      <c r="Q219" s="83"/>
      <c r="R219" s="83"/>
      <c r="S219" s="83"/>
      <c r="T219" s="83"/>
      <c r="U219" s="83"/>
      <c r="V219" s="83"/>
      <c r="W219" s="83"/>
      <c r="X219" s="212"/>
      <c r="Y219" s="228"/>
      <c r="Z219" s="228"/>
      <c r="AA219" s="229"/>
      <c r="AB219" s="171"/>
      <c r="AC219" s="141">
        <f t="shared" si="72"/>
        <v>0</v>
      </c>
      <c r="AD219" s="141">
        <f t="shared" si="73"/>
        <v>0</v>
      </c>
      <c r="AE219" s="141">
        <f t="shared" si="74"/>
        <v>0</v>
      </c>
      <c r="AF219" s="141">
        <f t="shared" si="75"/>
        <v>0</v>
      </c>
      <c r="AG219" s="141">
        <f t="shared" si="76"/>
        <v>0</v>
      </c>
      <c r="AH219" s="141">
        <f t="shared" si="77"/>
        <v>0</v>
      </c>
      <c r="AI219" s="141">
        <f t="shared" si="78"/>
        <v>0</v>
      </c>
      <c r="AJ219" s="141">
        <f t="shared" si="79"/>
        <v>0</v>
      </c>
      <c r="AK219" s="142">
        <f t="shared" si="80"/>
        <v>0</v>
      </c>
      <c r="AL219" s="142">
        <f t="shared" si="81"/>
        <v>0</v>
      </c>
      <c r="AM219" s="142">
        <f t="shared" si="82"/>
        <v>0</v>
      </c>
      <c r="AN219" s="142">
        <f t="shared" si="83"/>
        <v>0</v>
      </c>
      <c r="AO219" s="142">
        <f t="shared" si="84"/>
        <v>0</v>
      </c>
      <c r="AP219" s="142">
        <f t="shared" si="85"/>
        <v>0</v>
      </c>
      <c r="AQ219" s="78"/>
      <c r="AR219" s="78"/>
      <c r="AS219" s="78"/>
      <c r="AT219" s="78"/>
      <c r="AU219" s="78"/>
      <c r="AV219" s="78"/>
      <c r="AW219" s="78"/>
      <c r="AX219" s="78"/>
      <c r="AY219" s="78"/>
      <c r="AZ219" s="78"/>
    </row>
    <row r="220" spans="1:52" s="100" customFormat="1" ht="15" customHeight="1" x14ac:dyDescent="0.25">
      <c r="A220" s="98">
        <f>D9</f>
        <v>10000950</v>
      </c>
      <c r="B220" s="98">
        <f>D15</f>
        <v>2</v>
      </c>
      <c r="C220" s="101"/>
      <c r="D220" s="224"/>
      <c r="E220" s="225"/>
      <c r="F220" s="226"/>
      <c r="G220" s="101"/>
      <c r="H220" s="105"/>
      <c r="I220" s="120"/>
      <c r="J220" s="105"/>
      <c r="K220" s="122"/>
      <c r="L220" s="84"/>
      <c r="M220" s="84"/>
      <c r="N220" s="84"/>
      <c r="O220" s="84"/>
      <c r="P220" s="84"/>
      <c r="Q220" s="84"/>
      <c r="R220" s="84"/>
      <c r="S220" s="84"/>
      <c r="T220" s="84"/>
      <c r="U220" s="84"/>
      <c r="V220" s="84"/>
      <c r="W220" s="84"/>
      <c r="X220" s="211"/>
      <c r="Y220" s="103"/>
      <c r="Z220" s="103"/>
      <c r="AA220" s="102"/>
      <c r="AB220" s="171"/>
      <c r="AC220" s="141">
        <f t="shared" si="72"/>
        <v>0</v>
      </c>
      <c r="AD220" s="141">
        <f t="shared" si="73"/>
        <v>0</v>
      </c>
      <c r="AE220" s="141">
        <f t="shared" si="74"/>
        <v>0</v>
      </c>
      <c r="AF220" s="141">
        <f t="shared" si="75"/>
        <v>0</v>
      </c>
      <c r="AG220" s="141">
        <f t="shared" si="76"/>
        <v>0</v>
      </c>
      <c r="AH220" s="141">
        <f t="shared" si="77"/>
        <v>0</v>
      </c>
      <c r="AI220" s="141">
        <f t="shared" si="78"/>
        <v>0</v>
      </c>
      <c r="AJ220" s="141">
        <f t="shared" si="79"/>
        <v>0</v>
      </c>
      <c r="AK220" s="142">
        <f t="shared" si="80"/>
        <v>0</v>
      </c>
      <c r="AL220" s="142">
        <f t="shared" si="81"/>
        <v>0</v>
      </c>
      <c r="AM220" s="142">
        <f t="shared" si="82"/>
        <v>0</v>
      </c>
      <c r="AN220" s="142">
        <f t="shared" si="83"/>
        <v>0</v>
      </c>
      <c r="AO220" s="142">
        <f t="shared" si="84"/>
        <v>0</v>
      </c>
      <c r="AP220" s="142">
        <f t="shared" si="85"/>
        <v>0</v>
      </c>
      <c r="AQ220" s="78"/>
      <c r="AR220" s="78"/>
      <c r="AS220" s="78"/>
      <c r="AT220" s="78"/>
      <c r="AU220" s="78"/>
      <c r="AV220" s="78"/>
      <c r="AW220" s="78"/>
      <c r="AX220" s="78"/>
      <c r="AY220" s="78"/>
      <c r="AZ220" s="78"/>
    </row>
    <row r="221" spans="1:52" s="100" customFormat="1" ht="15" customHeight="1" x14ac:dyDescent="0.25">
      <c r="A221" s="98">
        <f>D9</f>
        <v>10000950</v>
      </c>
      <c r="B221" s="98">
        <f>D15</f>
        <v>2</v>
      </c>
      <c r="C221" s="97"/>
      <c r="D221" s="99"/>
      <c r="E221" s="97"/>
      <c r="F221" s="83"/>
      <c r="G221" s="97"/>
      <c r="H221" s="104"/>
      <c r="I221" s="119"/>
      <c r="J221" s="104"/>
      <c r="K221" s="121"/>
      <c r="L221" s="83"/>
      <c r="M221" s="83"/>
      <c r="N221" s="83"/>
      <c r="O221" s="83"/>
      <c r="P221" s="83"/>
      <c r="Q221" s="83"/>
      <c r="R221" s="83"/>
      <c r="S221" s="83"/>
      <c r="T221" s="83"/>
      <c r="U221" s="83"/>
      <c r="V221" s="83"/>
      <c r="W221" s="83"/>
      <c r="X221" s="212"/>
      <c r="Y221" s="228"/>
      <c r="Z221" s="228"/>
      <c r="AA221" s="229"/>
      <c r="AB221" s="171"/>
      <c r="AC221" s="141">
        <f t="shared" si="72"/>
        <v>0</v>
      </c>
      <c r="AD221" s="141">
        <f t="shared" si="73"/>
        <v>0</v>
      </c>
      <c r="AE221" s="141">
        <f t="shared" si="74"/>
        <v>0</v>
      </c>
      <c r="AF221" s="141">
        <f t="shared" si="75"/>
        <v>0</v>
      </c>
      <c r="AG221" s="141">
        <f t="shared" si="76"/>
        <v>0</v>
      </c>
      <c r="AH221" s="141">
        <f t="shared" si="77"/>
        <v>0</v>
      </c>
      <c r="AI221" s="141">
        <f t="shared" si="78"/>
        <v>0</v>
      </c>
      <c r="AJ221" s="141">
        <f t="shared" si="79"/>
        <v>0</v>
      </c>
      <c r="AK221" s="142">
        <f t="shared" si="80"/>
        <v>0</v>
      </c>
      <c r="AL221" s="142">
        <f t="shared" si="81"/>
        <v>0</v>
      </c>
      <c r="AM221" s="142">
        <f t="shared" si="82"/>
        <v>0</v>
      </c>
      <c r="AN221" s="142">
        <f t="shared" si="83"/>
        <v>0</v>
      </c>
      <c r="AO221" s="142">
        <f t="shared" si="84"/>
        <v>0</v>
      </c>
      <c r="AP221" s="142">
        <f t="shared" si="85"/>
        <v>0</v>
      </c>
      <c r="AQ221" s="78"/>
      <c r="AR221" s="78"/>
      <c r="AS221" s="78"/>
      <c r="AT221" s="78"/>
      <c r="AU221" s="78"/>
      <c r="AV221" s="78"/>
      <c r="AW221" s="78"/>
      <c r="AX221" s="78"/>
      <c r="AY221" s="78"/>
      <c r="AZ221" s="78"/>
    </row>
    <row r="222" spans="1:52" s="100" customFormat="1" ht="15" customHeight="1" x14ac:dyDescent="0.25">
      <c r="A222" s="98">
        <f>D9</f>
        <v>10000950</v>
      </c>
      <c r="B222" s="98">
        <f>D15</f>
        <v>2</v>
      </c>
      <c r="C222" s="101"/>
      <c r="D222" s="224"/>
      <c r="E222" s="225"/>
      <c r="F222" s="226"/>
      <c r="G222" s="101"/>
      <c r="H222" s="105"/>
      <c r="I222" s="120"/>
      <c r="J222" s="105"/>
      <c r="K222" s="122"/>
      <c r="L222" s="84"/>
      <c r="M222" s="84"/>
      <c r="N222" s="84"/>
      <c r="O222" s="84"/>
      <c r="P222" s="84"/>
      <c r="Q222" s="84"/>
      <c r="R222" s="84"/>
      <c r="S222" s="84"/>
      <c r="T222" s="84"/>
      <c r="U222" s="84"/>
      <c r="V222" s="84"/>
      <c r="W222" s="84"/>
      <c r="X222" s="211"/>
      <c r="Y222" s="103"/>
      <c r="Z222" s="103"/>
      <c r="AA222" s="102"/>
      <c r="AB222" s="171"/>
      <c r="AC222" s="141">
        <f t="shared" si="72"/>
        <v>0</v>
      </c>
      <c r="AD222" s="141">
        <f t="shared" si="73"/>
        <v>0</v>
      </c>
      <c r="AE222" s="141">
        <f t="shared" si="74"/>
        <v>0</v>
      </c>
      <c r="AF222" s="141">
        <f t="shared" si="75"/>
        <v>0</v>
      </c>
      <c r="AG222" s="141">
        <f t="shared" si="76"/>
        <v>0</v>
      </c>
      <c r="AH222" s="141">
        <f t="shared" si="77"/>
        <v>0</v>
      </c>
      <c r="AI222" s="141">
        <f t="shared" si="78"/>
        <v>0</v>
      </c>
      <c r="AJ222" s="141">
        <f t="shared" si="79"/>
        <v>0</v>
      </c>
      <c r="AK222" s="142">
        <f t="shared" si="80"/>
        <v>0</v>
      </c>
      <c r="AL222" s="142">
        <f t="shared" si="81"/>
        <v>0</v>
      </c>
      <c r="AM222" s="142">
        <f t="shared" si="82"/>
        <v>0</v>
      </c>
      <c r="AN222" s="142">
        <f t="shared" si="83"/>
        <v>0</v>
      </c>
      <c r="AO222" s="142">
        <f t="shared" si="84"/>
        <v>0</v>
      </c>
      <c r="AP222" s="142">
        <f t="shared" si="85"/>
        <v>0</v>
      </c>
      <c r="AQ222" s="78"/>
      <c r="AR222" s="78"/>
      <c r="AS222" s="78"/>
      <c r="AT222" s="78"/>
      <c r="AU222" s="78"/>
      <c r="AV222" s="78"/>
      <c r="AW222" s="78"/>
      <c r="AX222" s="78"/>
      <c r="AY222" s="78"/>
      <c r="AZ222" s="78"/>
    </row>
    <row r="223" spans="1:52" s="100" customFormat="1" ht="15" customHeight="1" x14ac:dyDescent="0.25">
      <c r="A223" s="98">
        <f>D9</f>
        <v>10000950</v>
      </c>
      <c r="B223" s="98">
        <f>D15</f>
        <v>2</v>
      </c>
      <c r="C223" s="97"/>
      <c r="D223" s="99"/>
      <c r="E223" s="97"/>
      <c r="F223" s="83"/>
      <c r="G223" s="97"/>
      <c r="H223" s="104"/>
      <c r="I223" s="119"/>
      <c r="J223" s="104"/>
      <c r="K223" s="121"/>
      <c r="L223" s="83"/>
      <c r="M223" s="83"/>
      <c r="N223" s="83"/>
      <c r="O223" s="83"/>
      <c r="P223" s="83"/>
      <c r="Q223" s="83"/>
      <c r="R223" s="83"/>
      <c r="S223" s="83"/>
      <c r="T223" s="83"/>
      <c r="U223" s="83"/>
      <c r="V223" s="83"/>
      <c r="W223" s="83"/>
      <c r="X223" s="212"/>
      <c r="Y223" s="228"/>
      <c r="Z223" s="228"/>
      <c r="AA223" s="229"/>
      <c r="AB223" s="171"/>
      <c r="AC223" s="141">
        <f t="shared" si="72"/>
        <v>0</v>
      </c>
      <c r="AD223" s="141">
        <f t="shared" si="73"/>
        <v>0</v>
      </c>
      <c r="AE223" s="141">
        <f t="shared" si="74"/>
        <v>0</v>
      </c>
      <c r="AF223" s="141">
        <f t="shared" si="75"/>
        <v>0</v>
      </c>
      <c r="AG223" s="141">
        <f t="shared" si="76"/>
        <v>0</v>
      </c>
      <c r="AH223" s="141">
        <f t="shared" si="77"/>
        <v>0</v>
      </c>
      <c r="AI223" s="141">
        <f t="shared" si="78"/>
        <v>0</v>
      </c>
      <c r="AJ223" s="141">
        <f t="shared" si="79"/>
        <v>0</v>
      </c>
      <c r="AK223" s="142">
        <f t="shared" si="80"/>
        <v>0</v>
      </c>
      <c r="AL223" s="142">
        <f t="shared" si="81"/>
        <v>0</v>
      </c>
      <c r="AM223" s="142">
        <f t="shared" si="82"/>
        <v>0</v>
      </c>
      <c r="AN223" s="142">
        <f t="shared" si="83"/>
        <v>0</v>
      </c>
      <c r="AO223" s="142">
        <f t="shared" si="84"/>
        <v>0</v>
      </c>
      <c r="AP223" s="142">
        <f t="shared" si="85"/>
        <v>0</v>
      </c>
      <c r="AQ223" s="78"/>
      <c r="AR223" s="78"/>
      <c r="AS223" s="78"/>
      <c r="AT223" s="78"/>
      <c r="AU223" s="78"/>
      <c r="AV223" s="78"/>
      <c r="AW223" s="78"/>
      <c r="AX223" s="78"/>
      <c r="AY223" s="78"/>
      <c r="AZ223" s="78"/>
    </row>
    <row r="224" spans="1:52" s="100" customFormat="1" ht="15" customHeight="1" x14ac:dyDescent="0.25">
      <c r="A224" s="98">
        <f>D9</f>
        <v>10000950</v>
      </c>
      <c r="B224" s="98">
        <f>D15</f>
        <v>2</v>
      </c>
      <c r="C224" s="101"/>
      <c r="D224" s="224"/>
      <c r="E224" s="225"/>
      <c r="F224" s="226"/>
      <c r="G224" s="101"/>
      <c r="H224" s="105"/>
      <c r="I224" s="120"/>
      <c r="J224" s="105"/>
      <c r="K224" s="122"/>
      <c r="L224" s="84"/>
      <c r="M224" s="84"/>
      <c r="N224" s="84"/>
      <c r="O224" s="84"/>
      <c r="P224" s="84"/>
      <c r="Q224" s="84"/>
      <c r="R224" s="84"/>
      <c r="S224" s="84"/>
      <c r="T224" s="84"/>
      <c r="U224" s="84"/>
      <c r="V224" s="84"/>
      <c r="W224" s="84"/>
      <c r="X224" s="211"/>
      <c r="Y224" s="103"/>
      <c r="Z224" s="103"/>
      <c r="AA224" s="102"/>
      <c r="AB224" s="171"/>
      <c r="AC224" s="141">
        <f t="shared" si="72"/>
        <v>0</v>
      </c>
      <c r="AD224" s="141">
        <f t="shared" si="73"/>
        <v>0</v>
      </c>
      <c r="AE224" s="141">
        <f t="shared" si="74"/>
        <v>0</v>
      </c>
      <c r="AF224" s="141">
        <f t="shared" si="75"/>
        <v>0</v>
      </c>
      <c r="AG224" s="141">
        <f t="shared" si="76"/>
        <v>0</v>
      </c>
      <c r="AH224" s="141">
        <f t="shared" si="77"/>
        <v>0</v>
      </c>
      <c r="AI224" s="141">
        <f t="shared" si="78"/>
        <v>0</v>
      </c>
      <c r="AJ224" s="141">
        <f t="shared" si="79"/>
        <v>0</v>
      </c>
      <c r="AK224" s="142">
        <f t="shared" si="80"/>
        <v>0</v>
      </c>
      <c r="AL224" s="142">
        <f t="shared" si="81"/>
        <v>0</v>
      </c>
      <c r="AM224" s="142">
        <f t="shared" si="82"/>
        <v>0</v>
      </c>
      <c r="AN224" s="142">
        <f t="shared" si="83"/>
        <v>0</v>
      </c>
      <c r="AO224" s="142">
        <f t="shared" si="84"/>
        <v>0</v>
      </c>
      <c r="AP224" s="142">
        <f t="shared" si="85"/>
        <v>0</v>
      </c>
      <c r="AQ224" s="78"/>
      <c r="AR224" s="78"/>
      <c r="AS224" s="78"/>
      <c r="AT224" s="78"/>
      <c r="AU224" s="78"/>
      <c r="AV224" s="78"/>
      <c r="AW224" s="78"/>
      <c r="AX224" s="78"/>
      <c r="AY224" s="78"/>
      <c r="AZ224" s="78"/>
    </row>
    <row r="225" spans="1:52" s="100" customFormat="1" ht="15" customHeight="1" x14ac:dyDescent="0.25">
      <c r="A225" s="98">
        <f>D9</f>
        <v>10000950</v>
      </c>
      <c r="B225" s="98">
        <f>D15</f>
        <v>2</v>
      </c>
      <c r="C225" s="97"/>
      <c r="D225" s="99"/>
      <c r="E225" s="97"/>
      <c r="F225" s="83"/>
      <c r="G225" s="97"/>
      <c r="H225" s="104"/>
      <c r="I225" s="119"/>
      <c r="J225" s="104"/>
      <c r="K225" s="121"/>
      <c r="L225" s="83"/>
      <c r="M225" s="83"/>
      <c r="N225" s="83"/>
      <c r="O225" s="83"/>
      <c r="P225" s="83"/>
      <c r="Q225" s="83"/>
      <c r="R225" s="83"/>
      <c r="S225" s="83"/>
      <c r="T225" s="83"/>
      <c r="U225" s="83"/>
      <c r="V225" s="83"/>
      <c r="W225" s="83"/>
      <c r="X225" s="212"/>
      <c r="Y225" s="228"/>
      <c r="Z225" s="228"/>
      <c r="AA225" s="229"/>
      <c r="AB225" s="171"/>
      <c r="AC225" s="141">
        <f t="shared" si="72"/>
        <v>0</v>
      </c>
      <c r="AD225" s="141">
        <f t="shared" si="73"/>
        <v>0</v>
      </c>
      <c r="AE225" s="141">
        <f t="shared" si="74"/>
        <v>0</v>
      </c>
      <c r="AF225" s="141">
        <f t="shared" si="75"/>
        <v>0</v>
      </c>
      <c r="AG225" s="141">
        <f t="shared" si="76"/>
        <v>0</v>
      </c>
      <c r="AH225" s="141">
        <f t="shared" si="77"/>
        <v>0</v>
      </c>
      <c r="AI225" s="141">
        <f t="shared" si="78"/>
        <v>0</v>
      </c>
      <c r="AJ225" s="141">
        <f t="shared" si="79"/>
        <v>0</v>
      </c>
      <c r="AK225" s="142">
        <f t="shared" si="80"/>
        <v>0</v>
      </c>
      <c r="AL225" s="142">
        <f t="shared" si="81"/>
        <v>0</v>
      </c>
      <c r="AM225" s="142">
        <f t="shared" si="82"/>
        <v>0</v>
      </c>
      <c r="AN225" s="142">
        <f t="shared" si="83"/>
        <v>0</v>
      </c>
      <c r="AO225" s="142">
        <f t="shared" si="84"/>
        <v>0</v>
      </c>
      <c r="AP225" s="142">
        <f t="shared" si="85"/>
        <v>0</v>
      </c>
      <c r="AQ225" s="78"/>
      <c r="AR225" s="78"/>
      <c r="AS225" s="78"/>
      <c r="AT225" s="78"/>
      <c r="AU225" s="78"/>
      <c r="AV225" s="78"/>
      <c r="AW225" s="78"/>
      <c r="AX225" s="78"/>
      <c r="AY225" s="78"/>
      <c r="AZ225" s="78"/>
    </row>
    <row r="226" spans="1:52" s="100" customFormat="1" ht="15" customHeight="1" x14ac:dyDescent="0.25">
      <c r="A226" s="98">
        <f>D9</f>
        <v>10000950</v>
      </c>
      <c r="B226" s="98">
        <f>D15</f>
        <v>2</v>
      </c>
      <c r="C226" s="101"/>
      <c r="D226" s="224"/>
      <c r="E226" s="225"/>
      <c r="F226" s="226"/>
      <c r="G226" s="101"/>
      <c r="H226" s="105"/>
      <c r="I226" s="120"/>
      <c r="J226" s="105"/>
      <c r="K226" s="122"/>
      <c r="L226" s="84"/>
      <c r="M226" s="84"/>
      <c r="N226" s="84"/>
      <c r="O226" s="84"/>
      <c r="P226" s="84"/>
      <c r="Q226" s="84"/>
      <c r="R226" s="84"/>
      <c r="S226" s="84"/>
      <c r="T226" s="84"/>
      <c r="U226" s="84"/>
      <c r="V226" s="84"/>
      <c r="W226" s="84"/>
      <c r="X226" s="211"/>
      <c r="Y226" s="103"/>
      <c r="Z226" s="103"/>
      <c r="AA226" s="102"/>
      <c r="AB226" s="171"/>
      <c r="AC226" s="141">
        <f t="shared" si="72"/>
        <v>0</v>
      </c>
      <c r="AD226" s="141">
        <f t="shared" si="73"/>
        <v>0</v>
      </c>
      <c r="AE226" s="141">
        <f t="shared" si="74"/>
        <v>0</v>
      </c>
      <c r="AF226" s="141">
        <f t="shared" si="75"/>
        <v>0</v>
      </c>
      <c r="AG226" s="141">
        <f t="shared" si="76"/>
        <v>0</v>
      </c>
      <c r="AH226" s="141">
        <f t="shared" si="77"/>
        <v>0</v>
      </c>
      <c r="AI226" s="141">
        <f t="shared" si="78"/>
        <v>0</v>
      </c>
      <c r="AJ226" s="141">
        <f t="shared" si="79"/>
        <v>0</v>
      </c>
      <c r="AK226" s="142">
        <f t="shared" si="80"/>
        <v>0</v>
      </c>
      <c r="AL226" s="142">
        <f t="shared" si="81"/>
        <v>0</v>
      </c>
      <c r="AM226" s="142">
        <f t="shared" si="82"/>
        <v>0</v>
      </c>
      <c r="AN226" s="142">
        <f t="shared" si="83"/>
        <v>0</v>
      </c>
      <c r="AO226" s="142">
        <f t="shared" si="84"/>
        <v>0</v>
      </c>
      <c r="AP226" s="142">
        <f t="shared" si="85"/>
        <v>0</v>
      </c>
      <c r="AQ226" s="78"/>
      <c r="AR226" s="78"/>
      <c r="AS226" s="78"/>
      <c r="AT226" s="78"/>
      <c r="AU226" s="78"/>
      <c r="AV226" s="78"/>
      <c r="AW226" s="78"/>
      <c r="AX226" s="78"/>
      <c r="AY226" s="78"/>
      <c r="AZ226" s="78"/>
    </row>
    <row r="227" spans="1:52" s="100" customFormat="1" ht="15" customHeight="1" x14ac:dyDescent="0.25">
      <c r="A227" s="98">
        <f>D9</f>
        <v>10000950</v>
      </c>
      <c r="B227" s="98">
        <f>D15</f>
        <v>2</v>
      </c>
      <c r="C227" s="97"/>
      <c r="D227" s="99"/>
      <c r="E227" s="97"/>
      <c r="F227" s="83"/>
      <c r="G227" s="97"/>
      <c r="H227" s="104"/>
      <c r="I227" s="119"/>
      <c r="J227" s="104"/>
      <c r="K227" s="121"/>
      <c r="L227" s="83"/>
      <c r="M227" s="83"/>
      <c r="N227" s="83"/>
      <c r="O227" s="83"/>
      <c r="P227" s="83"/>
      <c r="Q227" s="83"/>
      <c r="R227" s="83"/>
      <c r="S227" s="83"/>
      <c r="T227" s="83"/>
      <c r="U227" s="83"/>
      <c r="V227" s="83"/>
      <c r="W227" s="83"/>
      <c r="X227" s="212"/>
      <c r="Y227" s="228"/>
      <c r="Z227" s="228"/>
      <c r="AA227" s="229"/>
      <c r="AB227" s="171"/>
      <c r="AC227" s="141">
        <f t="shared" si="72"/>
        <v>0</v>
      </c>
      <c r="AD227" s="141">
        <f t="shared" si="73"/>
        <v>0</v>
      </c>
      <c r="AE227" s="141">
        <f t="shared" si="74"/>
        <v>0</v>
      </c>
      <c r="AF227" s="141">
        <f t="shared" si="75"/>
        <v>0</v>
      </c>
      <c r="AG227" s="141">
        <f t="shared" si="76"/>
        <v>0</v>
      </c>
      <c r="AH227" s="141">
        <f t="shared" si="77"/>
        <v>0</v>
      </c>
      <c r="AI227" s="141">
        <f t="shared" si="78"/>
        <v>0</v>
      </c>
      <c r="AJ227" s="141">
        <f t="shared" si="79"/>
        <v>0</v>
      </c>
      <c r="AK227" s="142">
        <f t="shared" si="80"/>
        <v>0</v>
      </c>
      <c r="AL227" s="142">
        <f t="shared" si="81"/>
        <v>0</v>
      </c>
      <c r="AM227" s="142">
        <f t="shared" si="82"/>
        <v>0</v>
      </c>
      <c r="AN227" s="142">
        <f t="shared" si="83"/>
        <v>0</v>
      </c>
      <c r="AO227" s="142">
        <f t="shared" si="84"/>
        <v>0</v>
      </c>
      <c r="AP227" s="142">
        <f t="shared" si="85"/>
        <v>0</v>
      </c>
      <c r="AQ227" s="78"/>
      <c r="AR227" s="78"/>
      <c r="AS227" s="78"/>
      <c r="AT227" s="78"/>
      <c r="AU227" s="78"/>
      <c r="AV227" s="78"/>
      <c r="AW227" s="78"/>
      <c r="AX227" s="78"/>
      <c r="AY227" s="78"/>
      <c r="AZ227" s="78"/>
    </row>
    <row r="228" spans="1:52" s="100" customFormat="1" ht="15" customHeight="1" x14ac:dyDescent="0.25">
      <c r="A228" s="98">
        <f>D9</f>
        <v>10000950</v>
      </c>
      <c r="B228" s="98">
        <f>D15</f>
        <v>2</v>
      </c>
      <c r="C228" s="101"/>
      <c r="D228" s="224"/>
      <c r="E228" s="225"/>
      <c r="F228" s="226"/>
      <c r="G228" s="101"/>
      <c r="H228" s="105"/>
      <c r="I228" s="120"/>
      <c r="J228" s="105"/>
      <c r="K228" s="122"/>
      <c r="L228" s="84"/>
      <c r="M228" s="84"/>
      <c r="N228" s="84"/>
      <c r="O228" s="84"/>
      <c r="P228" s="84"/>
      <c r="Q228" s="84"/>
      <c r="R228" s="84"/>
      <c r="S228" s="84"/>
      <c r="T228" s="84"/>
      <c r="U228" s="84"/>
      <c r="V228" s="84"/>
      <c r="W228" s="84"/>
      <c r="X228" s="211"/>
      <c r="Y228" s="103"/>
      <c r="Z228" s="103"/>
      <c r="AA228" s="102"/>
      <c r="AB228" s="171"/>
      <c r="AC228" s="141">
        <f t="shared" si="72"/>
        <v>0</v>
      </c>
      <c r="AD228" s="141">
        <f t="shared" si="73"/>
        <v>0</v>
      </c>
      <c r="AE228" s="141">
        <f t="shared" si="74"/>
        <v>0</v>
      </c>
      <c r="AF228" s="141">
        <f t="shared" si="75"/>
        <v>0</v>
      </c>
      <c r="AG228" s="141">
        <f t="shared" si="76"/>
        <v>0</v>
      </c>
      <c r="AH228" s="141">
        <f t="shared" si="77"/>
        <v>0</v>
      </c>
      <c r="AI228" s="141">
        <f t="shared" si="78"/>
        <v>0</v>
      </c>
      <c r="AJ228" s="141">
        <f t="shared" si="79"/>
        <v>0</v>
      </c>
      <c r="AK228" s="142">
        <f t="shared" si="80"/>
        <v>0</v>
      </c>
      <c r="AL228" s="142">
        <f t="shared" si="81"/>
        <v>0</v>
      </c>
      <c r="AM228" s="142">
        <f t="shared" si="82"/>
        <v>0</v>
      </c>
      <c r="AN228" s="142">
        <f t="shared" si="83"/>
        <v>0</v>
      </c>
      <c r="AO228" s="142">
        <f t="shared" si="84"/>
        <v>0</v>
      </c>
      <c r="AP228" s="142">
        <f t="shared" si="85"/>
        <v>0</v>
      </c>
      <c r="AQ228" s="78"/>
      <c r="AR228" s="78"/>
      <c r="AS228" s="78"/>
      <c r="AT228" s="78"/>
      <c r="AU228" s="78"/>
      <c r="AV228" s="78"/>
      <c r="AW228" s="78"/>
      <c r="AX228" s="78"/>
      <c r="AY228" s="78"/>
      <c r="AZ228" s="78"/>
    </row>
    <row r="229" spans="1:52" s="100" customFormat="1" ht="15" customHeight="1" x14ac:dyDescent="0.25">
      <c r="A229" s="98">
        <f>D9</f>
        <v>10000950</v>
      </c>
      <c r="B229" s="98">
        <f>D15</f>
        <v>2</v>
      </c>
      <c r="C229" s="97"/>
      <c r="D229" s="99"/>
      <c r="E229" s="97"/>
      <c r="F229" s="83"/>
      <c r="G229" s="97"/>
      <c r="H229" s="104"/>
      <c r="I229" s="119"/>
      <c r="J229" s="104"/>
      <c r="K229" s="121"/>
      <c r="L229" s="83"/>
      <c r="M229" s="83"/>
      <c r="N229" s="83"/>
      <c r="O229" s="83"/>
      <c r="P229" s="83"/>
      <c r="Q229" s="83"/>
      <c r="R229" s="83"/>
      <c r="S229" s="83"/>
      <c r="T229" s="83"/>
      <c r="U229" s="83"/>
      <c r="V229" s="83"/>
      <c r="W229" s="83"/>
      <c r="X229" s="212"/>
      <c r="Y229" s="228"/>
      <c r="Z229" s="228"/>
      <c r="AA229" s="229"/>
      <c r="AB229" s="171"/>
      <c r="AC229" s="141">
        <f t="shared" si="72"/>
        <v>0</v>
      </c>
      <c r="AD229" s="141">
        <f t="shared" si="73"/>
        <v>0</v>
      </c>
      <c r="AE229" s="141">
        <f t="shared" si="74"/>
        <v>0</v>
      </c>
      <c r="AF229" s="141">
        <f t="shared" si="75"/>
        <v>0</v>
      </c>
      <c r="AG229" s="141">
        <f t="shared" si="76"/>
        <v>0</v>
      </c>
      <c r="AH229" s="141">
        <f t="shared" si="77"/>
        <v>0</v>
      </c>
      <c r="AI229" s="141">
        <f t="shared" si="78"/>
        <v>0</v>
      </c>
      <c r="AJ229" s="141">
        <f t="shared" si="79"/>
        <v>0</v>
      </c>
      <c r="AK229" s="142">
        <f t="shared" si="80"/>
        <v>0</v>
      </c>
      <c r="AL229" s="142">
        <f t="shared" si="81"/>
        <v>0</v>
      </c>
      <c r="AM229" s="142">
        <f t="shared" si="82"/>
        <v>0</v>
      </c>
      <c r="AN229" s="142">
        <f t="shared" si="83"/>
        <v>0</v>
      </c>
      <c r="AO229" s="142">
        <f t="shared" si="84"/>
        <v>0</v>
      </c>
      <c r="AP229" s="142">
        <f t="shared" si="85"/>
        <v>0</v>
      </c>
      <c r="AQ229" s="78"/>
      <c r="AR229" s="78"/>
      <c r="AS229" s="78"/>
      <c r="AT229" s="78"/>
      <c r="AU229" s="78"/>
      <c r="AV229" s="78"/>
      <c r="AW229" s="78"/>
      <c r="AX229" s="78"/>
      <c r="AY229" s="78"/>
      <c r="AZ229" s="78"/>
    </row>
    <row r="230" spans="1:52" s="100" customFormat="1" ht="15" customHeight="1" x14ac:dyDescent="0.25">
      <c r="A230" s="98">
        <f>D9</f>
        <v>10000950</v>
      </c>
      <c r="B230" s="98">
        <f>D15</f>
        <v>2</v>
      </c>
      <c r="C230" s="101"/>
      <c r="D230" s="224"/>
      <c r="E230" s="225"/>
      <c r="F230" s="226"/>
      <c r="G230" s="101"/>
      <c r="H230" s="105"/>
      <c r="I230" s="120"/>
      <c r="J230" s="105"/>
      <c r="K230" s="122"/>
      <c r="L230" s="84"/>
      <c r="M230" s="84"/>
      <c r="N230" s="84"/>
      <c r="O230" s="84"/>
      <c r="P230" s="84"/>
      <c r="Q230" s="84"/>
      <c r="R230" s="84"/>
      <c r="S230" s="84"/>
      <c r="T230" s="84"/>
      <c r="U230" s="84"/>
      <c r="V230" s="84"/>
      <c r="W230" s="84"/>
      <c r="X230" s="211"/>
      <c r="Y230" s="103"/>
      <c r="Z230" s="103"/>
      <c r="AA230" s="102"/>
      <c r="AB230" s="171"/>
      <c r="AC230" s="141">
        <f t="shared" si="72"/>
        <v>0</v>
      </c>
      <c r="AD230" s="141">
        <f t="shared" si="73"/>
        <v>0</v>
      </c>
      <c r="AE230" s="141">
        <f t="shared" si="74"/>
        <v>0</v>
      </c>
      <c r="AF230" s="141">
        <f t="shared" si="75"/>
        <v>0</v>
      </c>
      <c r="AG230" s="141">
        <f t="shared" si="76"/>
        <v>0</v>
      </c>
      <c r="AH230" s="141">
        <f t="shared" si="77"/>
        <v>0</v>
      </c>
      <c r="AI230" s="141">
        <f t="shared" si="78"/>
        <v>0</v>
      </c>
      <c r="AJ230" s="141">
        <f t="shared" si="79"/>
        <v>0</v>
      </c>
      <c r="AK230" s="142">
        <f t="shared" si="80"/>
        <v>0</v>
      </c>
      <c r="AL230" s="142">
        <f t="shared" si="81"/>
        <v>0</v>
      </c>
      <c r="AM230" s="142">
        <f t="shared" si="82"/>
        <v>0</v>
      </c>
      <c r="AN230" s="142">
        <f t="shared" si="83"/>
        <v>0</v>
      </c>
      <c r="AO230" s="142">
        <f t="shared" si="84"/>
        <v>0</v>
      </c>
      <c r="AP230" s="142">
        <f t="shared" si="85"/>
        <v>0</v>
      </c>
      <c r="AQ230" s="78"/>
      <c r="AR230" s="78"/>
      <c r="AS230" s="78"/>
      <c r="AT230" s="78"/>
      <c r="AU230" s="78"/>
      <c r="AV230" s="78"/>
      <c r="AW230" s="78"/>
      <c r="AX230" s="78"/>
      <c r="AY230" s="78"/>
      <c r="AZ230" s="78"/>
    </row>
    <row r="231" spans="1:52" s="100" customFormat="1" ht="15" customHeight="1" x14ac:dyDescent="0.25">
      <c r="A231" s="98">
        <f>D9</f>
        <v>10000950</v>
      </c>
      <c r="B231" s="98">
        <f>D15</f>
        <v>2</v>
      </c>
      <c r="C231" s="97"/>
      <c r="D231" s="99"/>
      <c r="E231" s="97"/>
      <c r="F231" s="83"/>
      <c r="G231" s="97"/>
      <c r="H231" s="104"/>
      <c r="I231" s="119"/>
      <c r="J231" s="104"/>
      <c r="K231" s="121"/>
      <c r="L231" s="83"/>
      <c r="M231" s="83"/>
      <c r="N231" s="83"/>
      <c r="O231" s="83"/>
      <c r="P231" s="83"/>
      <c r="Q231" s="83"/>
      <c r="R231" s="83"/>
      <c r="S231" s="83"/>
      <c r="T231" s="83"/>
      <c r="U231" s="83"/>
      <c r="V231" s="83"/>
      <c r="W231" s="83"/>
      <c r="X231" s="212"/>
      <c r="Y231" s="228"/>
      <c r="Z231" s="228"/>
      <c r="AA231" s="229"/>
      <c r="AB231" s="171"/>
      <c r="AC231" s="141">
        <f t="shared" si="72"/>
        <v>0</v>
      </c>
      <c r="AD231" s="141">
        <f t="shared" si="73"/>
        <v>0</v>
      </c>
      <c r="AE231" s="141">
        <f t="shared" si="74"/>
        <v>0</v>
      </c>
      <c r="AF231" s="141">
        <f t="shared" si="75"/>
        <v>0</v>
      </c>
      <c r="AG231" s="141">
        <f t="shared" si="76"/>
        <v>0</v>
      </c>
      <c r="AH231" s="141">
        <f t="shared" si="77"/>
        <v>0</v>
      </c>
      <c r="AI231" s="141">
        <f t="shared" si="78"/>
        <v>0</v>
      </c>
      <c r="AJ231" s="141">
        <f t="shared" si="79"/>
        <v>0</v>
      </c>
      <c r="AK231" s="142">
        <f t="shared" si="80"/>
        <v>0</v>
      </c>
      <c r="AL231" s="142">
        <f t="shared" si="81"/>
        <v>0</v>
      </c>
      <c r="AM231" s="142">
        <f t="shared" si="82"/>
        <v>0</v>
      </c>
      <c r="AN231" s="142">
        <f t="shared" si="83"/>
        <v>0</v>
      </c>
      <c r="AO231" s="142">
        <f t="shared" si="84"/>
        <v>0</v>
      </c>
      <c r="AP231" s="142">
        <f t="shared" si="85"/>
        <v>0</v>
      </c>
      <c r="AQ231" s="78"/>
      <c r="AR231" s="78"/>
      <c r="AS231" s="78"/>
      <c r="AT231" s="78"/>
      <c r="AU231" s="78"/>
      <c r="AV231" s="78"/>
      <c r="AW231" s="78"/>
      <c r="AX231" s="78"/>
      <c r="AY231" s="78"/>
      <c r="AZ231" s="78"/>
    </row>
    <row r="232" spans="1:52" s="100" customFormat="1" ht="15" customHeight="1" x14ac:dyDescent="0.25">
      <c r="A232" s="98">
        <f>D9</f>
        <v>10000950</v>
      </c>
      <c r="B232" s="98">
        <f>D15</f>
        <v>2</v>
      </c>
      <c r="C232" s="101"/>
      <c r="D232" s="224"/>
      <c r="E232" s="225"/>
      <c r="F232" s="226"/>
      <c r="G232" s="101"/>
      <c r="H232" s="105"/>
      <c r="I232" s="120"/>
      <c r="J232" s="105"/>
      <c r="K232" s="122"/>
      <c r="L232" s="84"/>
      <c r="M232" s="84"/>
      <c r="N232" s="84"/>
      <c r="O232" s="84"/>
      <c r="P232" s="84"/>
      <c r="Q232" s="84"/>
      <c r="R232" s="84"/>
      <c r="S232" s="84"/>
      <c r="T232" s="84"/>
      <c r="U232" s="84"/>
      <c r="V232" s="84"/>
      <c r="W232" s="84"/>
      <c r="X232" s="211"/>
      <c r="Y232" s="103"/>
      <c r="Z232" s="103"/>
      <c r="AA232" s="102"/>
      <c r="AB232" s="171"/>
      <c r="AC232" s="141">
        <f t="shared" si="72"/>
        <v>0</v>
      </c>
      <c r="AD232" s="141">
        <f t="shared" si="73"/>
        <v>0</v>
      </c>
      <c r="AE232" s="141">
        <f t="shared" si="74"/>
        <v>0</v>
      </c>
      <c r="AF232" s="141">
        <f t="shared" si="75"/>
        <v>0</v>
      </c>
      <c r="AG232" s="141">
        <f t="shared" si="76"/>
        <v>0</v>
      </c>
      <c r="AH232" s="141">
        <f t="shared" si="77"/>
        <v>0</v>
      </c>
      <c r="AI232" s="141">
        <f t="shared" si="78"/>
        <v>0</v>
      </c>
      <c r="AJ232" s="141">
        <f t="shared" si="79"/>
        <v>0</v>
      </c>
      <c r="AK232" s="142">
        <f t="shared" si="80"/>
        <v>0</v>
      </c>
      <c r="AL232" s="142">
        <f t="shared" si="81"/>
        <v>0</v>
      </c>
      <c r="AM232" s="142">
        <f t="shared" si="82"/>
        <v>0</v>
      </c>
      <c r="AN232" s="142">
        <f t="shared" si="83"/>
        <v>0</v>
      </c>
      <c r="AO232" s="142">
        <f t="shared" si="84"/>
        <v>0</v>
      </c>
      <c r="AP232" s="142">
        <f t="shared" si="85"/>
        <v>0</v>
      </c>
      <c r="AQ232" s="78"/>
      <c r="AR232" s="78"/>
      <c r="AS232" s="78"/>
      <c r="AT232" s="78"/>
      <c r="AU232" s="78"/>
      <c r="AV232" s="78"/>
      <c r="AW232" s="78"/>
      <c r="AX232" s="78"/>
      <c r="AY232" s="78"/>
      <c r="AZ232" s="78"/>
    </row>
    <row r="233" spans="1:52" s="100" customFormat="1" ht="15" customHeight="1" x14ac:dyDescent="0.25">
      <c r="A233" s="98">
        <f>D9</f>
        <v>10000950</v>
      </c>
      <c r="B233" s="98">
        <f>D15</f>
        <v>2</v>
      </c>
      <c r="C233" s="97"/>
      <c r="D233" s="99"/>
      <c r="E233" s="97"/>
      <c r="F233" s="83"/>
      <c r="G233" s="97"/>
      <c r="H233" s="104"/>
      <c r="I233" s="119"/>
      <c r="J233" s="104"/>
      <c r="K233" s="121"/>
      <c r="L233" s="83"/>
      <c r="M233" s="83"/>
      <c r="N233" s="83"/>
      <c r="O233" s="83"/>
      <c r="P233" s="83"/>
      <c r="Q233" s="83"/>
      <c r="R233" s="83"/>
      <c r="S233" s="83"/>
      <c r="T233" s="83"/>
      <c r="U233" s="83"/>
      <c r="V233" s="83"/>
      <c r="W233" s="83"/>
      <c r="X233" s="212"/>
      <c r="Y233" s="228"/>
      <c r="Z233" s="228"/>
      <c r="AA233" s="229"/>
      <c r="AB233" s="171"/>
      <c r="AC233" s="141">
        <f t="shared" si="72"/>
        <v>0</v>
      </c>
      <c r="AD233" s="141">
        <f t="shared" si="73"/>
        <v>0</v>
      </c>
      <c r="AE233" s="141">
        <f t="shared" si="74"/>
        <v>0</v>
      </c>
      <c r="AF233" s="141">
        <f t="shared" si="75"/>
        <v>0</v>
      </c>
      <c r="AG233" s="141">
        <f t="shared" si="76"/>
        <v>0</v>
      </c>
      <c r="AH233" s="141">
        <f t="shared" si="77"/>
        <v>0</v>
      </c>
      <c r="AI233" s="141">
        <f t="shared" si="78"/>
        <v>0</v>
      </c>
      <c r="AJ233" s="141">
        <f t="shared" si="79"/>
        <v>0</v>
      </c>
      <c r="AK233" s="142">
        <f t="shared" si="80"/>
        <v>0</v>
      </c>
      <c r="AL233" s="142">
        <f t="shared" si="81"/>
        <v>0</v>
      </c>
      <c r="AM233" s="142">
        <f t="shared" si="82"/>
        <v>0</v>
      </c>
      <c r="AN233" s="142">
        <f t="shared" si="83"/>
        <v>0</v>
      </c>
      <c r="AO233" s="142">
        <f t="shared" si="84"/>
        <v>0</v>
      </c>
      <c r="AP233" s="142">
        <f t="shared" si="85"/>
        <v>0</v>
      </c>
      <c r="AQ233" s="78"/>
      <c r="AR233" s="78"/>
      <c r="AS233" s="78"/>
      <c r="AT233" s="78"/>
      <c r="AU233" s="78"/>
      <c r="AV233" s="78"/>
      <c r="AW233" s="78"/>
      <c r="AX233" s="78"/>
      <c r="AY233" s="78"/>
      <c r="AZ233" s="78"/>
    </row>
    <row r="234" spans="1:52" s="100" customFormat="1" ht="15" customHeight="1" x14ac:dyDescent="0.25">
      <c r="A234" s="98">
        <f>D9</f>
        <v>10000950</v>
      </c>
      <c r="B234" s="98">
        <f>D15</f>
        <v>2</v>
      </c>
      <c r="C234" s="101"/>
      <c r="D234" s="224"/>
      <c r="E234" s="225"/>
      <c r="F234" s="226"/>
      <c r="G234" s="101"/>
      <c r="H234" s="105"/>
      <c r="I234" s="120"/>
      <c r="J234" s="105"/>
      <c r="K234" s="122"/>
      <c r="L234" s="84"/>
      <c r="M234" s="84"/>
      <c r="N234" s="84"/>
      <c r="O234" s="84"/>
      <c r="P234" s="84"/>
      <c r="Q234" s="84"/>
      <c r="R234" s="84"/>
      <c r="S234" s="84"/>
      <c r="T234" s="84"/>
      <c r="U234" s="84"/>
      <c r="V234" s="84"/>
      <c r="W234" s="84"/>
      <c r="X234" s="211"/>
      <c r="Y234" s="103"/>
      <c r="Z234" s="103"/>
      <c r="AA234" s="102"/>
      <c r="AB234" s="171"/>
      <c r="AC234" s="141">
        <f t="shared" si="72"/>
        <v>0</v>
      </c>
      <c r="AD234" s="141">
        <f t="shared" si="73"/>
        <v>0</v>
      </c>
      <c r="AE234" s="141">
        <f t="shared" si="74"/>
        <v>0</v>
      </c>
      <c r="AF234" s="141">
        <f t="shared" si="75"/>
        <v>0</v>
      </c>
      <c r="AG234" s="141">
        <f t="shared" si="76"/>
        <v>0</v>
      </c>
      <c r="AH234" s="141">
        <f t="shared" si="77"/>
        <v>0</v>
      </c>
      <c r="AI234" s="141">
        <f t="shared" si="78"/>
        <v>0</v>
      </c>
      <c r="AJ234" s="141">
        <f t="shared" si="79"/>
        <v>0</v>
      </c>
      <c r="AK234" s="142">
        <f t="shared" si="80"/>
        <v>0</v>
      </c>
      <c r="AL234" s="142">
        <f t="shared" si="81"/>
        <v>0</v>
      </c>
      <c r="AM234" s="142">
        <f t="shared" si="82"/>
        <v>0</v>
      </c>
      <c r="AN234" s="142">
        <f t="shared" si="83"/>
        <v>0</v>
      </c>
      <c r="AO234" s="142">
        <f t="shared" si="84"/>
        <v>0</v>
      </c>
      <c r="AP234" s="142">
        <f t="shared" si="85"/>
        <v>0</v>
      </c>
      <c r="AQ234" s="78"/>
      <c r="AR234" s="78"/>
      <c r="AS234" s="78"/>
      <c r="AT234" s="78"/>
      <c r="AU234" s="78"/>
      <c r="AV234" s="78"/>
      <c r="AW234" s="78"/>
      <c r="AX234" s="78"/>
      <c r="AY234" s="78"/>
      <c r="AZ234" s="78"/>
    </row>
    <row r="235" spans="1:52" s="100" customFormat="1" ht="15" customHeight="1" x14ac:dyDescent="0.25">
      <c r="A235" s="98">
        <f>D9</f>
        <v>10000950</v>
      </c>
      <c r="B235" s="98">
        <f>D15</f>
        <v>2</v>
      </c>
      <c r="C235" s="97"/>
      <c r="D235" s="99"/>
      <c r="E235" s="97"/>
      <c r="F235" s="83"/>
      <c r="G235" s="97"/>
      <c r="H235" s="104"/>
      <c r="I235" s="119"/>
      <c r="J235" s="104"/>
      <c r="K235" s="121"/>
      <c r="L235" s="83"/>
      <c r="M235" s="83"/>
      <c r="N235" s="83"/>
      <c r="O235" s="83"/>
      <c r="P235" s="83"/>
      <c r="Q235" s="83"/>
      <c r="R235" s="83"/>
      <c r="S235" s="83"/>
      <c r="T235" s="83"/>
      <c r="U235" s="83"/>
      <c r="V235" s="83"/>
      <c r="W235" s="83"/>
      <c r="X235" s="212"/>
      <c r="Y235" s="228"/>
      <c r="Z235" s="228"/>
      <c r="AA235" s="229"/>
      <c r="AB235" s="171"/>
      <c r="AC235" s="141">
        <f t="shared" si="72"/>
        <v>0</v>
      </c>
      <c r="AD235" s="141">
        <f t="shared" si="73"/>
        <v>0</v>
      </c>
      <c r="AE235" s="141">
        <f t="shared" si="74"/>
        <v>0</v>
      </c>
      <c r="AF235" s="141">
        <f t="shared" si="75"/>
        <v>0</v>
      </c>
      <c r="AG235" s="141">
        <f t="shared" si="76"/>
        <v>0</v>
      </c>
      <c r="AH235" s="141">
        <f t="shared" si="77"/>
        <v>0</v>
      </c>
      <c r="AI235" s="141">
        <f t="shared" si="78"/>
        <v>0</v>
      </c>
      <c r="AJ235" s="141">
        <f t="shared" si="79"/>
        <v>0</v>
      </c>
      <c r="AK235" s="142">
        <f t="shared" si="80"/>
        <v>0</v>
      </c>
      <c r="AL235" s="142">
        <f t="shared" si="81"/>
        <v>0</v>
      </c>
      <c r="AM235" s="142">
        <f t="shared" si="82"/>
        <v>0</v>
      </c>
      <c r="AN235" s="142">
        <f t="shared" si="83"/>
        <v>0</v>
      </c>
      <c r="AO235" s="142">
        <f t="shared" si="84"/>
        <v>0</v>
      </c>
      <c r="AP235" s="142">
        <f t="shared" si="85"/>
        <v>0</v>
      </c>
      <c r="AQ235" s="78"/>
      <c r="AR235" s="78"/>
      <c r="AS235" s="78"/>
      <c r="AT235" s="78"/>
      <c r="AU235" s="78"/>
      <c r="AV235" s="78"/>
      <c r="AW235" s="78"/>
      <c r="AX235" s="78"/>
      <c r="AY235" s="78"/>
      <c r="AZ235" s="78"/>
    </row>
    <row r="236" spans="1:52" s="100" customFormat="1" ht="15" customHeight="1" x14ac:dyDescent="0.25">
      <c r="A236" s="98">
        <f>D9</f>
        <v>10000950</v>
      </c>
      <c r="B236" s="98">
        <f>D15</f>
        <v>2</v>
      </c>
      <c r="C236" s="101"/>
      <c r="D236" s="224"/>
      <c r="E236" s="225"/>
      <c r="F236" s="226"/>
      <c r="G236" s="101"/>
      <c r="H236" s="105"/>
      <c r="I236" s="120"/>
      <c r="J236" s="105"/>
      <c r="K236" s="122"/>
      <c r="L236" s="84"/>
      <c r="M236" s="84"/>
      <c r="N236" s="84"/>
      <c r="O236" s="84"/>
      <c r="P236" s="84"/>
      <c r="Q236" s="84"/>
      <c r="R236" s="84"/>
      <c r="S236" s="84"/>
      <c r="T236" s="84"/>
      <c r="U236" s="84"/>
      <c r="V236" s="84"/>
      <c r="W236" s="84"/>
      <c r="X236" s="211"/>
      <c r="Y236" s="103"/>
      <c r="Z236" s="103"/>
      <c r="AA236" s="102"/>
      <c r="AB236" s="171"/>
      <c r="AC236" s="141">
        <f t="shared" si="72"/>
        <v>0</v>
      </c>
      <c r="AD236" s="141">
        <f t="shared" si="73"/>
        <v>0</v>
      </c>
      <c r="AE236" s="141">
        <f t="shared" si="74"/>
        <v>0</v>
      </c>
      <c r="AF236" s="141">
        <f t="shared" si="75"/>
        <v>0</v>
      </c>
      <c r="AG236" s="141">
        <f t="shared" si="76"/>
        <v>0</v>
      </c>
      <c r="AH236" s="141">
        <f t="shared" si="77"/>
        <v>0</v>
      </c>
      <c r="AI236" s="141">
        <f t="shared" si="78"/>
        <v>0</v>
      </c>
      <c r="AJ236" s="141">
        <f t="shared" si="79"/>
        <v>0</v>
      </c>
      <c r="AK236" s="142">
        <f t="shared" si="80"/>
        <v>0</v>
      </c>
      <c r="AL236" s="142">
        <f t="shared" si="81"/>
        <v>0</v>
      </c>
      <c r="AM236" s="142">
        <f t="shared" si="82"/>
        <v>0</v>
      </c>
      <c r="AN236" s="142">
        <f t="shared" si="83"/>
        <v>0</v>
      </c>
      <c r="AO236" s="142">
        <f t="shared" si="84"/>
        <v>0</v>
      </c>
      <c r="AP236" s="142">
        <f t="shared" si="85"/>
        <v>0</v>
      </c>
      <c r="AQ236" s="78"/>
      <c r="AR236" s="78"/>
      <c r="AS236" s="78"/>
      <c r="AT236" s="78"/>
      <c r="AU236" s="78"/>
      <c r="AV236" s="78"/>
      <c r="AW236" s="78"/>
      <c r="AX236" s="78"/>
      <c r="AY236" s="78"/>
      <c r="AZ236" s="78"/>
    </row>
    <row r="237" spans="1:52" s="100" customFormat="1" ht="15" customHeight="1" x14ac:dyDescent="0.25">
      <c r="A237" s="98">
        <f>D9</f>
        <v>10000950</v>
      </c>
      <c r="B237" s="98">
        <f>D15</f>
        <v>2</v>
      </c>
      <c r="C237" s="97"/>
      <c r="D237" s="99"/>
      <c r="E237" s="97"/>
      <c r="F237" s="83"/>
      <c r="G237" s="97"/>
      <c r="H237" s="104"/>
      <c r="I237" s="119"/>
      <c r="J237" s="104"/>
      <c r="K237" s="121"/>
      <c r="L237" s="83"/>
      <c r="M237" s="83"/>
      <c r="N237" s="83"/>
      <c r="O237" s="83"/>
      <c r="P237" s="83"/>
      <c r="Q237" s="83"/>
      <c r="R237" s="83"/>
      <c r="S237" s="83"/>
      <c r="T237" s="83"/>
      <c r="U237" s="83"/>
      <c r="V237" s="83"/>
      <c r="W237" s="83"/>
      <c r="X237" s="212"/>
      <c r="Y237" s="228"/>
      <c r="Z237" s="228"/>
      <c r="AA237" s="229"/>
      <c r="AB237" s="171"/>
      <c r="AC237" s="141">
        <f t="shared" si="72"/>
        <v>0</v>
      </c>
      <c r="AD237" s="141">
        <f t="shared" si="73"/>
        <v>0</v>
      </c>
      <c r="AE237" s="141">
        <f t="shared" si="74"/>
        <v>0</v>
      </c>
      <c r="AF237" s="141">
        <f t="shared" si="75"/>
        <v>0</v>
      </c>
      <c r="AG237" s="141">
        <f t="shared" si="76"/>
        <v>0</v>
      </c>
      <c r="AH237" s="141">
        <f t="shared" si="77"/>
        <v>0</v>
      </c>
      <c r="AI237" s="141">
        <f t="shared" si="78"/>
        <v>0</v>
      </c>
      <c r="AJ237" s="141">
        <f t="shared" si="79"/>
        <v>0</v>
      </c>
      <c r="AK237" s="142">
        <f t="shared" si="80"/>
        <v>0</v>
      </c>
      <c r="AL237" s="142">
        <f t="shared" si="81"/>
        <v>0</v>
      </c>
      <c r="AM237" s="142">
        <f t="shared" si="82"/>
        <v>0</v>
      </c>
      <c r="AN237" s="142">
        <f t="shared" si="83"/>
        <v>0</v>
      </c>
      <c r="AO237" s="142">
        <f t="shared" si="84"/>
        <v>0</v>
      </c>
      <c r="AP237" s="142">
        <f t="shared" si="85"/>
        <v>0</v>
      </c>
      <c r="AQ237" s="78"/>
      <c r="AR237" s="78"/>
      <c r="AS237" s="78"/>
      <c r="AT237" s="78"/>
      <c r="AU237" s="78"/>
      <c r="AV237" s="78"/>
      <c r="AW237" s="78"/>
      <c r="AX237" s="78"/>
      <c r="AY237" s="78"/>
      <c r="AZ237" s="78"/>
    </row>
    <row r="238" spans="1:52" s="100" customFormat="1" ht="15" customHeight="1" x14ac:dyDescent="0.25">
      <c r="A238" s="98">
        <f>D9</f>
        <v>10000950</v>
      </c>
      <c r="B238" s="98">
        <f>D15</f>
        <v>2</v>
      </c>
      <c r="C238" s="101"/>
      <c r="D238" s="224"/>
      <c r="E238" s="225"/>
      <c r="F238" s="226"/>
      <c r="G238" s="101"/>
      <c r="H238" s="105"/>
      <c r="I238" s="120"/>
      <c r="J238" s="105"/>
      <c r="K238" s="122"/>
      <c r="L238" s="84"/>
      <c r="M238" s="84"/>
      <c r="N238" s="84"/>
      <c r="O238" s="84"/>
      <c r="P238" s="84"/>
      <c r="Q238" s="84"/>
      <c r="R238" s="84"/>
      <c r="S238" s="84"/>
      <c r="T238" s="84"/>
      <c r="U238" s="84"/>
      <c r="V238" s="84"/>
      <c r="W238" s="84"/>
      <c r="X238" s="211"/>
      <c r="Y238" s="103"/>
      <c r="Z238" s="103"/>
      <c r="AA238" s="102"/>
      <c r="AB238" s="171"/>
      <c r="AC238" s="141">
        <f t="shared" si="72"/>
        <v>0</v>
      </c>
      <c r="AD238" s="141">
        <f t="shared" si="73"/>
        <v>0</v>
      </c>
      <c r="AE238" s="141">
        <f t="shared" si="74"/>
        <v>0</v>
      </c>
      <c r="AF238" s="141">
        <f t="shared" si="75"/>
        <v>0</v>
      </c>
      <c r="AG238" s="141">
        <f t="shared" si="76"/>
        <v>0</v>
      </c>
      <c r="AH238" s="141">
        <f t="shared" si="77"/>
        <v>0</v>
      </c>
      <c r="AI238" s="141">
        <f t="shared" si="78"/>
        <v>0</v>
      </c>
      <c r="AJ238" s="141">
        <f t="shared" si="79"/>
        <v>0</v>
      </c>
      <c r="AK238" s="142">
        <f t="shared" si="80"/>
        <v>0</v>
      </c>
      <c r="AL238" s="142">
        <f t="shared" si="81"/>
        <v>0</v>
      </c>
      <c r="AM238" s="142">
        <f t="shared" si="82"/>
        <v>0</v>
      </c>
      <c r="AN238" s="142">
        <f t="shared" si="83"/>
        <v>0</v>
      </c>
      <c r="AO238" s="142">
        <f t="shared" si="84"/>
        <v>0</v>
      </c>
      <c r="AP238" s="142">
        <f t="shared" si="85"/>
        <v>0</v>
      </c>
      <c r="AQ238" s="78"/>
      <c r="AR238" s="78"/>
      <c r="AS238" s="78"/>
      <c r="AT238" s="78"/>
      <c r="AU238" s="78"/>
      <c r="AV238" s="78"/>
      <c r="AW238" s="78"/>
      <c r="AX238" s="78"/>
      <c r="AY238" s="78"/>
      <c r="AZ238" s="78"/>
    </row>
    <row r="239" spans="1:52" s="100" customFormat="1" ht="15" customHeight="1" x14ac:dyDescent="0.25">
      <c r="A239" s="98">
        <f>D9</f>
        <v>10000950</v>
      </c>
      <c r="B239" s="98">
        <f>D15</f>
        <v>2</v>
      </c>
      <c r="C239" s="97"/>
      <c r="D239" s="99"/>
      <c r="E239" s="97"/>
      <c r="F239" s="83"/>
      <c r="G239" s="97"/>
      <c r="H239" s="104"/>
      <c r="I239" s="119"/>
      <c r="J239" s="104"/>
      <c r="K239" s="121"/>
      <c r="L239" s="83"/>
      <c r="M239" s="83"/>
      <c r="N239" s="83"/>
      <c r="O239" s="83"/>
      <c r="P239" s="83"/>
      <c r="Q239" s="83"/>
      <c r="R239" s="83"/>
      <c r="S239" s="83"/>
      <c r="T239" s="83"/>
      <c r="U239" s="83"/>
      <c r="V239" s="83"/>
      <c r="W239" s="83"/>
      <c r="X239" s="212"/>
      <c r="Y239" s="228"/>
      <c r="Z239" s="228"/>
      <c r="AA239" s="229"/>
      <c r="AB239" s="171"/>
      <c r="AC239" s="141">
        <f t="shared" si="72"/>
        <v>0</v>
      </c>
      <c r="AD239" s="141">
        <f t="shared" si="73"/>
        <v>0</v>
      </c>
      <c r="AE239" s="141">
        <f t="shared" si="74"/>
        <v>0</v>
      </c>
      <c r="AF239" s="141">
        <f t="shared" si="75"/>
        <v>0</v>
      </c>
      <c r="AG239" s="141">
        <f t="shared" si="76"/>
        <v>0</v>
      </c>
      <c r="AH239" s="141">
        <f t="shared" si="77"/>
        <v>0</v>
      </c>
      <c r="AI239" s="141">
        <f t="shared" si="78"/>
        <v>0</v>
      </c>
      <c r="AJ239" s="141">
        <f t="shared" si="79"/>
        <v>0</v>
      </c>
      <c r="AK239" s="142">
        <f t="shared" si="80"/>
        <v>0</v>
      </c>
      <c r="AL239" s="142">
        <f t="shared" si="81"/>
        <v>0</v>
      </c>
      <c r="AM239" s="142">
        <f t="shared" si="82"/>
        <v>0</v>
      </c>
      <c r="AN239" s="142">
        <f t="shared" si="83"/>
        <v>0</v>
      </c>
      <c r="AO239" s="142">
        <f t="shared" si="84"/>
        <v>0</v>
      </c>
      <c r="AP239" s="142">
        <f t="shared" si="85"/>
        <v>0</v>
      </c>
      <c r="AQ239" s="78"/>
      <c r="AR239" s="78"/>
      <c r="AS239" s="78"/>
      <c r="AT239" s="78"/>
      <c r="AU239" s="78"/>
      <c r="AV239" s="78"/>
      <c r="AW239" s="78"/>
      <c r="AX239" s="78"/>
      <c r="AY239" s="78"/>
      <c r="AZ239" s="78"/>
    </row>
    <row r="240" spans="1:52" s="100" customFormat="1" ht="15" customHeight="1" x14ac:dyDescent="0.25">
      <c r="A240" s="98">
        <f>D9</f>
        <v>10000950</v>
      </c>
      <c r="B240" s="98">
        <f>D15</f>
        <v>2</v>
      </c>
      <c r="C240" s="101"/>
      <c r="D240" s="224"/>
      <c r="E240" s="225"/>
      <c r="F240" s="226"/>
      <c r="G240" s="101"/>
      <c r="H240" s="105"/>
      <c r="I240" s="120"/>
      <c r="J240" s="105"/>
      <c r="K240" s="122"/>
      <c r="L240" s="84"/>
      <c r="M240" s="84"/>
      <c r="N240" s="84"/>
      <c r="O240" s="84"/>
      <c r="P240" s="84"/>
      <c r="Q240" s="84"/>
      <c r="R240" s="84"/>
      <c r="S240" s="84"/>
      <c r="T240" s="84"/>
      <c r="U240" s="84"/>
      <c r="V240" s="84"/>
      <c r="W240" s="84"/>
      <c r="X240" s="211"/>
      <c r="Y240" s="103"/>
      <c r="Z240" s="103"/>
      <c r="AA240" s="102"/>
      <c r="AB240" s="171"/>
      <c r="AC240" s="141">
        <f t="shared" si="72"/>
        <v>0</v>
      </c>
      <c r="AD240" s="141">
        <f t="shared" si="73"/>
        <v>0</v>
      </c>
      <c r="AE240" s="141">
        <f t="shared" si="74"/>
        <v>0</v>
      </c>
      <c r="AF240" s="141">
        <f t="shared" si="75"/>
        <v>0</v>
      </c>
      <c r="AG240" s="141">
        <f t="shared" si="76"/>
        <v>0</v>
      </c>
      <c r="AH240" s="141">
        <f t="shared" si="77"/>
        <v>0</v>
      </c>
      <c r="AI240" s="141">
        <f t="shared" si="78"/>
        <v>0</v>
      </c>
      <c r="AJ240" s="141">
        <f t="shared" si="79"/>
        <v>0</v>
      </c>
      <c r="AK240" s="142">
        <f t="shared" si="80"/>
        <v>0</v>
      </c>
      <c r="AL240" s="142">
        <f t="shared" si="81"/>
        <v>0</v>
      </c>
      <c r="AM240" s="142">
        <f t="shared" si="82"/>
        <v>0</v>
      </c>
      <c r="AN240" s="142">
        <f t="shared" si="83"/>
        <v>0</v>
      </c>
      <c r="AO240" s="142">
        <f t="shared" si="84"/>
        <v>0</v>
      </c>
      <c r="AP240" s="142">
        <f t="shared" si="85"/>
        <v>0</v>
      </c>
      <c r="AQ240" s="78"/>
      <c r="AR240" s="78"/>
      <c r="AS240" s="78"/>
      <c r="AT240" s="78"/>
      <c r="AU240" s="78"/>
      <c r="AV240" s="78"/>
      <c r="AW240" s="78"/>
      <c r="AX240" s="78"/>
      <c r="AY240" s="78"/>
      <c r="AZ240" s="78"/>
    </row>
    <row r="241" spans="1:52" s="100" customFormat="1" ht="15" customHeight="1" x14ac:dyDescent="0.25">
      <c r="A241" s="98">
        <f>D9</f>
        <v>10000950</v>
      </c>
      <c r="B241" s="98">
        <f>D15</f>
        <v>2</v>
      </c>
      <c r="C241" s="97"/>
      <c r="D241" s="99"/>
      <c r="E241" s="97"/>
      <c r="F241" s="83"/>
      <c r="G241" s="97"/>
      <c r="H241" s="104"/>
      <c r="I241" s="119"/>
      <c r="J241" s="104"/>
      <c r="K241" s="121"/>
      <c r="L241" s="83"/>
      <c r="M241" s="83"/>
      <c r="N241" s="83"/>
      <c r="O241" s="83"/>
      <c r="P241" s="83"/>
      <c r="Q241" s="83"/>
      <c r="R241" s="83"/>
      <c r="S241" s="83"/>
      <c r="T241" s="83"/>
      <c r="U241" s="83"/>
      <c r="V241" s="83"/>
      <c r="W241" s="83"/>
      <c r="X241" s="212"/>
      <c r="Y241" s="228"/>
      <c r="Z241" s="228"/>
      <c r="AA241" s="229"/>
      <c r="AB241" s="171"/>
      <c r="AC241" s="141">
        <f t="shared" si="72"/>
        <v>0</v>
      </c>
      <c r="AD241" s="141">
        <f t="shared" si="73"/>
        <v>0</v>
      </c>
      <c r="AE241" s="141">
        <f t="shared" si="74"/>
        <v>0</v>
      </c>
      <c r="AF241" s="141">
        <f t="shared" si="75"/>
        <v>0</v>
      </c>
      <c r="AG241" s="141">
        <f t="shared" si="76"/>
        <v>0</v>
      </c>
      <c r="AH241" s="141">
        <f t="shared" si="77"/>
        <v>0</v>
      </c>
      <c r="AI241" s="141">
        <f t="shared" si="78"/>
        <v>0</v>
      </c>
      <c r="AJ241" s="141">
        <f t="shared" si="79"/>
        <v>0</v>
      </c>
      <c r="AK241" s="142">
        <f t="shared" si="80"/>
        <v>0</v>
      </c>
      <c r="AL241" s="142">
        <f t="shared" si="81"/>
        <v>0</v>
      </c>
      <c r="AM241" s="142">
        <f t="shared" si="82"/>
        <v>0</v>
      </c>
      <c r="AN241" s="142">
        <f t="shared" si="83"/>
        <v>0</v>
      </c>
      <c r="AO241" s="142">
        <f t="shared" si="84"/>
        <v>0</v>
      </c>
      <c r="AP241" s="142">
        <f t="shared" si="85"/>
        <v>0</v>
      </c>
      <c r="AQ241" s="78"/>
      <c r="AR241" s="78"/>
      <c r="AS241" s="78"/>
      <c r="AT241" s="78"/>
      <c r="AU241" s="78"/>
      <c r="AV241" s="78"/>
      <c r="AW241" s="78"/>
      <c r="AX241" s="78"/>
      <c r="AY241" s="78"/>
      <c r="AZ241" s="78"/>
    </row>
    <row r="242" spans="1:52" s="100" customFormat="1" ht="15" customHeight="1" x14ac:dyDescent="0.25">
      <c r="A242" s="98">
        <f>D9</f>
        <v>10000950</v>
      </c>
      <c r="B242" s="98">
        <f>D15</f>
        <v>2</v>
      </c>
      <c r="C242" s="101"/>
      <c r="D242" s="224"/>
      <c r="E242" s="225"/>
      <c r="F242" s="226"/>
      <c r="G242" s="101"/>
      <c r="H242" s="105"/>
      <c r="I242" s="120"/>
      <c r="J242" s="105"/>
      <c r="K242" s="122"/>
      <c r="L242" s="84"/>
      <c r="M242" s="84"/>
      <c r="N242" s="84"/>
      <c r="O242" s="84"/>
      <c r="P242" s="84"/>
      <c r="Q242" s="84"/>
      <c r="R242" s="84"/>
      <c r="S242" s="84"/>
      <c r="T242" s="84"/>
      <c r="U242" s="84"/>
      <c r="V242" s="84"/>
      <c r="W242" s="84"/>
      <c r="X242" s="211"/>
      <c r="Y242" s="103"/>
      <c r="Z242" s="103"/>
      <c r="AA242" s="102"/>
      <c r="AB242" s="171"/>
      <c r="AC242" s="141">
        <f t="shared" si="72"/>
        <v>0</v>
      </c>
      <c r="AD242" s="141">
        <f t="shared" si="73"/>
        <v>0</v>
      </c>
      <c r="AE242" s="141">
        <f t="shared" si="74"/>
        <v>0</v>
      </c>
      <c r="AF242" s="141">
        <f t="shared" si="75"/>
        <v>0</v>
      </c>
      <c r="AG242" s="141">
        <f t="shared" si="76"/>
        <v>0</v>
      </c>
      <c r="AH242" s="141">
        <f t="shared" si="77"/>
        <v>0</v>
      </c>
      <c r="AI242" s="141">
        <f t="shared" si="78"/>
        <v>0</v>
      </c>
      <c r="AJ242" s="141">
        <f t="shared" si="79"/>
        <v>0</v>
      </c>
      <c r="AK242" s="142">
        <f t="shared" si="80"/>
        <v>0</v>
      </c>
      <c r="AL242" s="142">
        <f t="shared" si="81"/>
        <v>0</v>
      </c>
      <c r="AM242" s="142">
        <f t="shared" si="82"/>
        <v>0</v>
      </c>
      <c r="AN242" s="142">
        <f t="shared" si="83"/>
        <v>0</v>
      </c>
      <c r="AO242" s="142">
        <f t="shared" si="84"/>
        <v>0</v>
      </c>
      <c r="AP242" s="142">
        <f t="shared" si="85"/>
        <v>0</v>
      </c>
      <c r="AQ242" s="78"/>
      <c r="AR242" s="78"/>
      <c r="AS242" s="78"/>
      <c r="AT242" s="78"/>
      <c r="AU242" s="78"/>
      <c r="AV242" s="78"/>
      <c r="AW242" s="78"/>
      <c r="AX242" s="78"/>
      <c r="AY242" s="78"/>
      <c r="AZ242" s="78"/>
    </row>
    <row r="243" spans="1:52" s="100" customFormat="1" ht="15" customHeight="1" x14ac:dyDescent="0.25">
      <c r="A243" s="98">
        <f>D9</f>
        <v>10000950</v>
      </c>
      <c r="B243" s="98">
        <f>D15</f>
        <v>2</v>
      </c>
      <c r="C243" s="97"/>
      <c r="D243" s="99"/>
      <c r="E243" s="97"/>
      <c r="F243" s="83"/>
      <c r="G243" s="97"/>
      <c r="H243" s="104"/>
      <c r="I243" s="119"/>
      <c r="J243" s="104"/>
      <c r="K243" s="121"/>
      <c r="L243" s="83"/>
      <c r="M243" s="83"/>
      <c r="N243" s="83"/>
      <c r="O243" s="83"/>
      <c r="P243" s="83"/>
      <c r="Q243" s="83"/>
      <c r="R243" s="83"/>
      <c r="S243" s="83"/>
      <c r="T243" s="83"/>
      <c r="U243" s="83"/>
      <c r="V243" s="83"/>
      <c r="W243" s="83"/>
      <c r="X243" s="212"/>
      <c r="Y243" s="228"/>
      <c r="Z243" s="228"/>
      <c r="AA243" s="229"/>
      <c r="AB243" s="171"/>
      <c r="AC243" s="141">
        <f t="shared" si="72"/>
        <v>0</v>
      </c>
      <c r="AD243" s="141">
        <f t="shared" si="73"/>
        <v>0</v>
      </c>
      <c r="AE243" s="141">
        <f t="shared" si="74"/>
        <v>0</v>
      </c>
      <c r="AF243" s="141">
        <f t="shared" si="75"/>
        <v>0</v>
      </c>
      <c r="AG243" s="141">
        <f t="shared" si="76"/>
        <v>0</v>
      </c>
      <c r="AH243" s="141">
        <f t="shared" si="77"/>
        <v>0</v>
      </c>
      <c r="AI243" s="141">
        <f t="shared" si="78"/>
        <v>0</v>
      </c>
      <c r="AJ243" s="141">
        <f t="shared" si="79"/>
        <v>0</v>
      </c>
      <c r="AK243" s="142">
        <f t="shared" si="80"/>
        <v>0</v>
      </c>
      <c r="AL243" s="142">
        <f t="shared" si="81"/>
        <v>0</v>
      </c>
      <c r="AM243" s="142">
        <f t="shared" si="82"/>
        <v>0</v>
      </c>
      <c r="AN243" s="142">
        <f t="shared" si="83"/>
        <v>0</v>
      </c>
      <c r="AO243" s="142">
        <f t="shared" si="84"/>
        <v>0</v>
      </c>
      <c r="AP243" s="142">
        <f t="shared" si="85"/>
        <v>0</v>
      </c>
      <c r="AQ243" s="78"/>
      <c r="AR243" s="78"/>
      <c r="AS243" s="78"/>
      <c r="AT243" s="78"/>
      <c r="AU243" s="78"/>
      <c r="AV243" s="78"/>
      <c r="AW243" s="78"/>
      <c r="AX243" s="78"/>
      <c r="AY243" s="78"/>
      <c r="AZ243" s="78"/>
    </row>
    <row r="244" spans="1:52" s="100" customFormat="1" ht="15" customHeight="1" x14ac:dyDescent="0.25">
      <c r="A244" s="98">
        <f>D9</f>
        <v>10000950</v>
      </c>
      <c r="B244" s="98">
        <f>D15</f>
        <v>2</v>
      </c>
      <c r="C244" s="101"/>
      <c r="D244" s="224"/>
      <c r="E244" s="225"/>
      <c r="F244" s="226"/>
      <c r="G244" s="101"/>
      <c r="H244" s="105"/>
      <c r="I244" s="120"/>
      <c r="J244" s="105"/>
      <c r="K244" s="122"/>
      <c r="L244" s="84"/>
      <c r="M244" s="84"/>
      <c r="N244" s="84"/>
      <c r="O244" s="84"/>
      <c r="P244" s="84"/>
      <c r="Q244" s="84"/>
      <c r="R244" s="84"/>
      <c r="S244" s="84"/>
      <c r="T244" s="84"/>
      <c r="U244" s="84"/>
      <c r="V244" s="84"/>
      <c r="W244" s="84"/>
      <c r="X244" s="211"/>
      <c r="Y244" s="103"/>
      <c r="Z244" s="103"/>
      <c r="AA244" s="102"/>
      <c r="AB244" s="171"/>
      <c r="AC244" s="141">
        <f t="shared" si="72"/>
        <v>0</v>
      </c>
      <c r="AD244" s="141">
        <f t="shared" si="73"/>
        <v>0</v>
      </c>
      <c r="AE244" s="141">
        <f t="shared" si="74"/>
        <v>0</v>
      </c>
      <c r="AF244" s="141">
        <f t="shared" si="75"/>
        <v>0</v>
      </c>
      <c r="AG244" s="141">
        <f t="shared" si="76"/>
        <v>0</v>
      </c>
      <c r="AH244" s="141">
        <f t="shared" si="77"/>
        <v>0</v>
      </c>
      <c r="AI244" s="141">
        <f t="shared" si="78"/>
        <v>0</v>
      </c>
      <c r="AJ244" s="141">
        <f t="shared" si="79"/>
        <v>0</v>
      </c>
      <c r="AK244" s="142">
        <f t="shared" si="80"/>
        <v>0</v>
      </c>
      <c r="AL244" s="142">
        <f t="shared" si="81"/>
        <v>0</v>
      </c>
      <c r="AM244" s="142">
        <f t="shared" si="82"/>
        <v>0</v>
      </c>
      <c r="AN244" s="142">
        <f t="shared" si="83"/>
        <v>0</v>
      </c>
      <c r="AO244" s="142">
        <f t="shared" si="84"/>
        <v>0</v>
      </c>
      <c r="AP244" s="142">
        <f t="shared" si="85"/>
        <v>0</v>
      </c>
      <c r="AQ244" s="78"/>
      <c r="AR244" s="78"/>
      <c r="AS244" s="78"/>
      <c r="AT244" s="78"/>
      <c r="AU244" s="78"/>
      <c r="AV244" s="78"/>
      <c r="AW244" s="78"/>
      <c r="AX244" s="78"/>
      <c r="AY244" s="78"/>
      <c r="AZ244" s="78"/>
    </row>
    <row r="245" spans="1:52" s="100" customFormat="1" ht="15" customHeight="1" x14ac:dyDescent="0.25">
      <c r="A245" s="98">
        <f>D9</f>
        <v>10000950</v>
      </c>
      <c r="B245" s="98">
        <f>D15</f>
        <v>2</v>
      </c>
      <c r="C245" s="97"/>
      <c r="D245" s="99"/>
      <c r="E245" s="97"/>
      <c r="F245" s="83"/>
      <c r="G245" s="97"/>
      <c r="H245" s="104"/>
      <c r="I245" s="119"/>
      <c r="J245" s="104"/>
      <c r="K245" s="121"/>
      <c r="L245" s="83"/>
      <c r="M245" s="83"/>
      <c r="N245" s="83"/>
      <c r="O245" s="83"/>
      <c r="P245" s="83"/>
      <c r="Q245" s="83"/>
      <c r="R245" s="83"/>
      <c r="S245" s="83"/>
      <c r="T245" s="83"/>
      <c r="U245" s="83"/>
      <c r="V245" s="83"/>
      <c r="W245" s="83"/>
      <c r="X245" s="212"/>
      <c r="Y245" s="228"/>
      <c r="Z245" s="228"/>
      <c r="AA245" s="229"/>
      <c r="AB245" s="171"/>
      <c r="AC245" s="141">
        <f t="shared" si="72"/>
        <v>0</v>
      </c>
      <c r="AD245" s="141">
        <f t="shared" si="73"/>
        <v>0</v>
      </c>
      <c r="AE245" s="141">
        <f t="shared" si="74"/>
        <v>0</v>
      </c>
      <c r="AF245" s="141">
        <f t="shared" si="75"/>
        <v>0</v>
      </c>
      <c r="AG245" s="141">
        <f t="shared" si="76"/>
        <v>0</v>
      </c>
      <c r="AH245" s="141">
        <f t="shared" si="77"/>
        <v>0</v>
      </c>
      <c r="AI245" s="141">
        <f t="shared" si="78"/>
        <v>0</v>
      </c>
      <c r="AJ245" s="141">
        <f t="shared" si="79"/>
        <v>0</v>
      </c>
      <c r="AK245" s="142">
        <f t="shared" si="80"/>
        <v>0</v>
      </c>
      <c r="AL245" s="142">
        <f t="shared" si="81"/>
        <v>0</v>
      </c>
      <c r="AM245" s="142">
        <f t="shared" si="82"/>
        <v>0</v>
      </c>
      <c r="AN245" s="142">
        <f t="shared" si="83"/>
        <v>0</v>
      </c>
      <c r="AO245" s="142">
        <f t="shared" si="84"/>
        <v>0</v>
      </c>
      <c r="AP245" s="142">
        <f t="shared" si="85"/>
        <v>0</v>
      </c>
      <c r="AQ245" s="78"/>
      <c r="AR245" s="78"/>
      <c r="AS245" s="78"/>
      <c r="AT245" s="78"/>
      <c r="AU245" s="78"/>
      <c r="AV245" s="78"/>
      <c r="AW245" s="78"/>
      <c r="AX245" s="78"/>
      <c r="AY245" s="78"/>
      <c r="AZ245" s="78"/>
    </row>
    <row r="246" spans="1:52" s="100" customFormat="1" ht="15" customHeight="1" x14ac:dyDescent="0.25">
      <c r="A246" s="98">
        <f>D9</f>
        <v>10000950</v>
      </c>
      <c r="B246" s="98">
        <f>D15</f>
        <v>2</v>
      </c>
      <c r="C246" s="101"/>
      <c r="D246" s="224"/>
      <c r="E246" s="225"/>
      <c r="F246" s="226"/>
      <c r="G246" s="101"/>
      <c r="H246" s="105"/>
      <c r="I246" s="120"/>
      <c r="J246" s="105"/>
      <c r="K246" s="122"/>
      <c r="L246" s="84"/>
      <c r="M246" s="84"/>
      <c r="N246" s="84"/>
      <c r="O246" s="84"/>
      <c r="P246" s="84"/>
      <c r="Q246" s="84"/>
      <c r="R246" s="84"/>
      <c r="S246" s="84"/>
      <c r="T246" s="84"/>
      <c r="U246" s="84"/>
      <c r="V246" s="84"/>
      <c r="W246" s="84"/>
      <c r="X246" s="211"/>
      <c r="Y246" s="103"/>
      <c r="Z246" s="103"/>
      <c r="AA246" s="102"/>
      <c r="AB246" s="171"/>
      <c r="AC246" s="141">
        <f t="shared" si="72"/>
        <v>0</v>
      </c>
      <c r="AD246" s="141">
        <f t="shared" si="73"/>
        <v>0</v>
      </c>
      <c r="AE246" s="141">
        <f t="shared" si="74"/>
        <v>0</v>
      </c>
      <c r="AF246" s="141">
        <f t="shared" si="75"/>
        <v>0</v>
      </c>
      <c r="AG246" s="141">
        <f t="shared" si="76"/>
        <v>0</v>
      </c>
      <c r="AH246" s="141">
        <f t="shared" si="77"/>
        <v>0</v>
      </c>
      <c r="AI246" s="141">
        <f t="shared" si="78"/>
        <v>0</v>
      </c>
      <c r="AJ246" s="141">
        <f t="shared" si="79"/>
        <v>0</v>
      </c>
      <c r="AK246" s="142">
        <f t="shared" si="80"/>
        <v>0</v>
      </c>
      <c r="AL246" s="142">
        <f t="shared" si="81"/>
        <v>0</v>
      </c>
      <c r="AM246" s="142">
        <f t="shared" si="82"/>
        <v>0</v>
      </c>
      <c r="AN246" s="142">
        <f t="shared" si="83"/>
        <v>0</v>
      </c>
      <c r="AO246" s="142">
        <f t="shared" si="84"/>
        <v>0</v>
      </c>
      <c r="AP246" s="142">
        <f t="shared" si="85"/>
        <v>0</v>
      </c>
      <c r="AQ246" s="78"/>
      <c r="AR246" s="78"/>
      <c r="AS246" s="78"/>
      <c r="AT246" s="78"/>
      <c r="AU246" s="78"/>
      <c r="AV246" s="78"/>
      <c r="AW246" s="78"/>
      <c r="AX246" s="78"/>
      <c r="AY246" s="78"/>
      <c r="AZ246" s="78"/>
    </row>
    <row r="247" spans="1:52" s="100" customFormat="1" ht="15" customHeight="1" x14ac:dyDescent="0.25">
      <c r="A247" s="98">
        <f>D9</f>
        <v>10000950</v>
      </c>
      <c r="B247" s="98">
        <f>D15</f>
        <v>2</v>
      </c>
      <c r="C247" s="97"/>
      <c r="D247" s="99"/>
      <c r="E247" s="97"/>
      <c r="F247" s="83"/>
      <c r="G247" s="97"/>
      <c r="H247" s="104"/>
      <c r="I247" s="119"/>
      <c r="J247" s="104"/>
      <c r="K247" s="121"/>
      <c r="L247" s="83"/>
      <c r="M247" s="83"/>
      <c r="N247" s="83"/>
      <c r="O247" s="83"/>
      <c r="P247" s="83"/>
      <c r="Q247" s="83"/>
      <c r="R247" s="83"/>
      <c r="S247" s="83"/>
      <c r="T247" s="83"/>
      <c r="U247" s="83"/>
      <c r="V247" s="83"/>
      <c r="W247" s="83"/>
      <c r="X247" s="212"/>
      <c r="Y247" s="228"/>
      <c r="Z247" s="228"/>
      <c r="AA247" s="229"/>
      <c r="AB247" s="171"/>
      <c r="AC247" s="141">
        <f t="shared" si="72"/>
        <v>0</v>
      </c>
      <c r="AD247" s="141">
        <f t="shared" si="73"/>
        <v>0</v>
      </c>
      <c r="AE247" s="141">
        <f t="shared" si="74"/>
        <v>0</v>
      </c>
      <c r="AF247" s="141">
        <f t="shared" si="75"/>
        <v>0</v>
      </c>
      <c r="AG247" s="141">
        <f t="shared" si="76"/>
        <v>0</v>
      </c>
      <c r="AH247" s="141">
        <f t="shared" si="77"/>
        <v>0</v>
      </c>
      <c r="AI247" s="141">
        <f t="shared" si="78"/>
        <v>0</v>
      </c>
      <c r="AJ247" s="141">
        <f t="shared" si="79"/>
        <v>0</v>
      </c>
      <c r="AK247" s="142">
        <f t="shared" si="80"/>
        <v>0</v>
      </c>
      <c r="AL247" s="142">
        <f t="shared" si="81"/>
        <v>0</v>
      </c>
      <c r="AM247" s="142">
        <f t="shared" si="82"/>
        <v>0</v>
      </c>
      <c r="AN247" s="142">
        <f t="shared" si="83"/>
        <v>0</v>
      </c>
      <c r="AO247" s="142">
        <f t="shared" si="84"/>
        <v>0</v>
      </c>
      <c r="AP247" s="142">
        <f t="shared" si="85"/>
        <v>0</v>
      </c>
      <c r="AQ247" s="78"/>
      <c r="AR247" s="78"/>
      <c r="AS247" s="78"/>
      <c r="AT247" s="78"/>
      <c r="AU247" s="78"/>
      <c r="AV247" s="78"/>
      <c r="AW247" s="78"/>
      <c r="AX247" s="78"/>
      <c r="AY247" s="78"/>
      <c r="AZ247" s="78"/>
    </row>
    <row r="248" spans="1:52" s="100" customFormat="1" ht="15" customHeight="1" x14ac:dyDescent="0.25">
      <c r="A248" s="98">
        <f>D9</f>
        <v>10000950</v>
      </c>
      <c r="B248" s="98">
        <f>D15</f>
        <v>2</v>
      </c>
      <c r="C248" s="101"/>
      <c r="D248" s="224"/>
      <c r="E248" s="225"/>
      <c r="F248" s="226"/>
      <c r="G248" s="101"/>
      <c r="H248" s="105"/>
      <c r="I248" s="120"/>
      <c r="J248" s="105"/>
      <c r="K248" s="122"/>
      <c r="L248" s="84"/>
      <c r="M248" s="84"/>
      <c r="N248" s="84"/>
      <c r="O248" s="84"/>
      <c r="P248" s="84"/>
      <c r="Q248" s="84"/>
      <c r="R248" s="84"/>
      <c r="S248" s="84"/>
      <c r="T248" s="84"/>
      <c r="U248" s="84"/>
      <c r="V248" s="84"/>
      <c r="W248" s="84"/>
      <c r="X248" s="211"/>
      <c r="Y248" s="103"/>
      <c r="Z248" s="103"/>
      <c r="AA248" s="102"/>
      <c r="AB248" s="171"/>
      <c r="AC248" s="141">
        <f t="shared" si="72"/>
        <v>0</v>
      </c>
      <c r="AD248" s="141">
        <f t="shared" si="73"/>
        <v>0</v>
      </c>
      <c r="AE248" s="141">
        <f t="shared" si="74"/>
        <v>0</v>
      </c>
      <c r="AF248" s="141">
        <f t="shared" si="75"/>
        <v>0</v>
      </c>
      <c r="AG248" s="141">
        <f t="shared" si="76"/>
        <v>0</v>
      </c>
      <c r="AH248" s="141">
        <f t="shared" si="77"/>
        <v>0</v>
      </c>
      <c r="AI248" s="141">
        <f t="shared" si="78"/>
        <v>0</v>
      </c>
      <c r="AJ248" s="141">
        <f t="shared" si="79"/>
        <v>0</v>
      </c>
      <c r="AK248" s="142">
        <f t="shared" si="80"/>
        <v>0</v>
      </c>
      <c r="AL248" s="142">
        <f t="shared" si="81"/>
        <v>0</v>
      </c>
      <c r="AM248" s="142">
        <f t="shared" si="82"/>
        <v>0</v>
      </c>
      <c r="AN248" s="142">
        <f t="shared" si="83"/>
        <v>0</v>
      </c>
      <c r="AO248" s="142">
        <f t="shared" si="84"/>
        <v>0</v>
      </c>
      <c r="AP248" s="142">
        <f t="shared" si="85"/>
        <v>0</v>
      </c>
      <c r="AQ248" s="78"/>
      <c r="AR248" s="78"/>
      <c r="AS248" s="78"/>
      <c r="AT248" s="78"/>
      <c r="AU248" s="78"/>
      <c r="AV248" s="78"/>
      <c r="AW248" s="78"/>
      <c r="AX248" s="78"/>
      <c r="AY248" s="78"/>
      <c r="AZ248" s="78"/>
    </row>
    <row r="249" spans="1:52" s="100" customFormat="1" ht="15" customHeight="1" x14ac:dyDescent="0.25">
      <c r="A249" s="98">
        <f>D9</f>
        <v>10000950</v>
      </c>
      <c r="B249" s="98">
        <f>D15</f>
        <v>2</v>
      </c>
      <c r="C249" s="97"/>
      <c r="D249" s="99"/>
      <c r="E249" s="97"/>
      <c r="F249" s="83"/>
      <c r="G249" s="97"/>
      <c r="H249" s="104"/>
      <c r="I249" s="119"/>
      <c r="J249" s="104"/>
      <c r="K249" s="121"/>
      <c r="L249" s="83"/>
      <c r="M249" s="83"/>
      <c r="N249" s="83"/>
      <c r="O249" s="83"/>
      <c r="P249" s="83"/>
      <c r="Q249" s="83"/>
      <c r="R249" s="83"/>
      <c r="S249" s="83"/>
      <c r="T249" s="83"/>
      <c r="U249" s="83"/>
      <c r="V249" s="83"/>
      <c r="W249" s="83"/>
      <c r="X249" s="212"/>
      <c r="Y249" s="228"/>
      <c r="Z249" s="228"/>
      <c r="AA249" s="229"/>
      <c r="AB249" s="171"/>
      <c r="AC249" s="141">
        <f t="shared" si="72"/>
        <v>0</v>
      </c>
      <c r="AD249" s="141">
        <f t="shared" si="73"/>
        <v>0</v>
      </c>
      <c r="AE249" s="141">
        <f t="shared" si="74"/>
        <v>0</v>
      </c>
      <c r="AF249" s="141">
        <f t="shared" si="75"/>
        <v>0</v>
      </c>
      <c r="AG249" s="141">
        <f t="shared" si="76"/>
        <v>0</v>
      </c>
      <c r="AH249" s="141">
        <f t="shared" si="77"/>
        <v>0</v>
      </c>
      <c r="AI249" s="141">
        <f t="shared" si="78"/>
        <v>0</v>
      </c>
      <c r="AJ249" s="141">
        <f t="shared" si="79"/>
        <v>0</v>
      </c>
      <c r="AK249" s="142">
        <f t="shared" si="80"/>
        <v>0</v>
      </c>
      <c r="AL249" s="142">
        <f t="shared" si="81"/>
        <v>0</v>
      </c>
      <c r="AM249" s="142">
        <f t="shared" si="82"/>
        <v>0</v>
      </c>
      <c r="AN249" s="142">
        <f t="shared" si="83"/>
        <v>0</v>
      </c>
      <c r="AO249" s="142">
        <f t="shared" si="84"/>
        <v>0</v>
      </c>
      <c r="AP249" s="142">
        <f t="shared" si="85"/>
        <v>0</v>
      </c>
      <c r="AQ249" s="78"/>
      <c r="AR249" s="78"/>
      <c r="AS249" s="78"/>
      <c r="AT249" s="78"/>
      <c r="AU249" s="78"/>
      <c r="AV249" s="78"/>
      <c r="AW249" s="78"/>
      <c r="AX249" s="78"/>
      <c r="AY249" s="78"/>
      <c r="AZ249" s="78"/>
    </row>
    <row r="250" spans="1:52" s="100" customFormat="1" ht="15" customHeight="1" x14ac:dyDescent="0.25">
      <c r="A250" s="98">
        <f>D9</f>
        <v>10000950</v>
      </c>
      <c r="B250" s="98">
        <f>D15</f>
        <v>2</v>
      </c>
      <c r="C250" s="101"/>
      <c r="D250" s="224"/>
      <c r="E250" s="225"/>
      <c r="F250" s="226"/>
      <c r="G250" s="101"/>
      <c r="H250" s="105"/>
      <c r="I250" s="120"/>
      <c r="J250" s="105"/>
      <c r="K250" s="122"/>
      <c r="L250" s="84"/>
      <c r="M250" s="84"/>
      <c r="N250" s="84"/>
      <c r="O250" s="84"/>
      <c r="P250" s="84"/>
      <c r="Q250" s="84"/>
      <c r="R250" s="84"/>
      <c r="S250" s="84"/>
      <c r="T250" s="84"/>
      <c r="U250" s="84"/>
      <c r="V250" s="84"/>
      <c r="W250" s="84"/>
      <c r="X250" s="211"/>
      <c r="Y250" s="103"/>
      <c r="Z250" s="103"/>
      <c r="AA250" s="102"/>
      <c r="AB250" s="171"/>
      <c r="AC250" s="141">
        <f t="shared" si="72"/>
        <v>0</v>
      </c>
      <c r="AD250" s="141">
        <f t="shared" si="73"/>
        <v>0</v>
      </c>
      <c r="AE250" s="141">
        <f t="shared" si="74"/>
        <v>0</v>
      </c>
      <c r="AF250" s="141">
        <f t="shared" si="75"/>
        <v>0</v>
      </c>
      <c r="AG250" s="141">
        <f t="shared" si="76"/>
        <v>0</v>
      </c>
      <c r="AH250" s="141">
        <f t="shared" si="77"/>
        <v>0</v>
      </c>
      <c r="AI250" s="141">
        <f t="shared" si="78"/>
        <v>0</v>
      </c>
      <c r="AJ250" s="141">
        <f t="shared" si="79"/>
        <v>0</v>
      </c>
      <c r="AK250" s="142">
        <f t="shared" si="80"/>
        <v>0</v>
      </c>
      <c r="AL250" s="142">
        <f t="shared" si="81"/>
        <v>0</v>
      </c>
      <c r="AM250" s="142">
        <f t="shared" si="82"/>
        <v>0</v>
      </c>
      <c r="AN250" s="142">
        <f t="shared" si="83"/>
        <v>0</v>
      </c>
      <c r="AO250" s="142">
        <f t="shared" si="84"/>
        <v>0</v>
      </c>
      <c r="AP250" s="142">
        <f t="shared" si="85"/>
        <v>0</v>
      </c>
      <c r="AQ250" s="78"/>
      <c r="AR250" s="78"/>
      <c r="AS250" s="78"/>
      <c r="AT250" s="78"/>
      <c r="AU250" s="78"/>
      <c r="AV250" s="78"/>
      <c r="AW250" s="78"/>
      <c r="AX250" s="78"/>
      <c r="AY250" s="78"/>
      <c r="AZ250" s="78"/>
    </row>
    <row r="251" spans="1:52" s="100" customFormat="1" ht="15" customHeight="1" x14ac:dyDescent="0.25">
      <c r="A251" s="98">
        <f>D9</f>
        <v>10000950</v>
      </c>
      <c r="B251" s="98">
        <f>D15</f>
        <v>2</v>
      </c>
      <c r="C251" s="97"/>
      <c r="D251" s="99"/>
      <c r="E251" s="97"/>
      <c r="F251" s="83"/>
      <c r="G251" s="97"/>
      <c r="H251" s="104"/>
      <c r="I251" s="119"/>
      <c r="J251" s="104"/>
      <c r="K251" s="121"/>
      <c r="L251" s="83"/>
      <c r="M251" s="83"/>
      <c r="N251" s="83"/>
      <c r="O251" s="83"/>
      <c r="P251" s="83"/>
      <c r="Q251" s="83"/>
      <c r="R251" s="83"/>
      <c r="S251" s="83"/>
      <c r="T251" s="83"/>
      <c r="U251" s="83"/>
      <c r="V251" s="83"/>
      <c r="W251" s="83"/>
      <c r="X251" s="212"/>
      <c r="Y251" s="228"/>
      <c r="Z251" s="228"/>
      <c r="AA251" s="229"/>
      <c r="AB251" s="171"/>
      <c r="AC251" s="141">
        <f t="shared" si="72"/>
        <v>0</v>
      </c>
      <c r="AD251" s="141">
        <f t="shared" si="73"/>
        <v>0</v>
      </c>
      <c r="AE251" s="141">
        <f t="shared" si="74"/>
        <v>0</v>
      </c>
      <c r="AF251" s="141">
        <f t="shared" si="75"/>
        <v>0</v>
      </c>
      <c r="AG251" s="141">
        <f t="shared" si="76"/>
        <v>0</v>
      </c>
      <c r="AH251" s="141">
        <f t="shared" si="77"/>
        <v>0</v>
      </c>
      <c r="AI251" s="141">
        <f t="shared" si="78"/>
        <v>0</v>
      </c>
      <c r="AJ251" s="141">
        <f t="shared" si="79"/>
        <v>0</v>
      </c>
      <c r="AK251" s="142">
        <f t="shared" si="80"/>
        <v>0</v>
      </c>
      <c r="AL251" s="142">
        <f t="shared" si="81"/>
        <v>0</v>
      </c>
      <c r="AM251" s="142">
        <f t="shared" si="82"/>
        <v>0</v>
      </c>
      <c r="AN251" s="142">
        <f t="shared" si="83"/>
        <v>0</v>
      </c>
      <c r="AO251" s="142">
        <f t="shared" si="84"/>
        <v>0</v>
      </c>
      <c r="AP251" s="142">
        <f t="shared" si="85"/>
        <v>0</v>
      </c>
      <c r="AQ251" s="78"/>
      <c r="AR251" s="78"/>
      <c r="AS251" s="78"/>
      <c r="AT251" s="78"/>
      <c r="AU251" s="78"/>
      <c r="AV251" s="78"/>
      <c r="AW251" s="78"/>
      <c r="AX251" s="78"/>
      <c r="AY251" s="78"/>
      <c r="AZ251" s="78"/>
    </row>
    <row r="252" spans="1:52" s="100" customFormat="1" ht="15" customHeight="1" x14ac:dyDescent="0.25">
      <c r="A252" s="98">
        <f>D9</f>
        <v>10000950</v>
      </c>
      <c r="B252" s="98">
        <f>D15</f>
        <v>2</v>
      </c>
      <c r="C252" s="101"/>
      <c r="D252" s="224"/>
      <c r="E252" s="225"/>
      <c r="F252" s="226"/>
      <c r="G252" s="101"/>
      <c r="H252" s="105"/>
      <c r="I252" s="120"/>
      <c r="J252" s="105"/>
      <c r="K252" s="122"/>
      <c r="L252" s="84"/>
      <c r="M252" s="84"/>
      <c r="N252" s="84"/>
      <c r="O252" s="84"/>
      <c r="P252" s="84"/>
      <c r="Q252" s="84"/>
      <c r="R252" s="84"/>
      <c r="S252" s="84"/>
      <c r="T252" s="84"/>
      <c r="U252" s="84"/>
      <c r="V252" s="84"/>
      <c r="W252" s="84"/>
      <c r="X252" s="211"/>
      <c r="Y252" s="103"/>
      <c r="Z252" s="103"/>
      <c r="AA252" s="102"/>
      <c r="AB252" s="171"/>
      <c r="AC252" s="141">
        <f t="shared" si="72"/>
        <v>0</v>
      </c>
      <c r="AD252" s="141">
        <f t="shared" si="73"/>
        <v>0</v>
      </c>
      <c r="AE252" s="141">
        <f t="shared" si="74"/>
        <v>0</v>
      </c>
      <c r="AF252" s="141">
        <f t="shared" si="75"/>
        <v>0</v>
      </c>
      <c r="AG252" s="141">
        <f t="shared" si="76"/>
        <v>0</v>
      </c>
      <c r="AH252" s="141">
        <f t="shared" si="77"/>
        <v>0</v>
      </c>
      <c r="AI252" s="141">
        <f t="shared" si="78"/>
        <v>0</v>
      </c>
      <c r="AJ252" s="141">
        <f t="shared" si="79"/>
        <v>0</v>
      </c>
      <c r="AK252" s="142">
        <f t="shared" si="80"/>
        <v>0</v>
      </c>
      <c r="AL252" s="142">
        <f t="shared" si="81"/>
        <v>0</v>
      </c>
      <c r="AM252" s="142">
        <f t="shared" si="82"/>
        <v>0</v>
      </c>
      <c r="AN252" s="142">
        <f t="shared" si="83"/>
        <v>0</v>
      </c>
      <c r="AO252" s="142">
        <f t="shared" si="84"/>
        <v>0</v>
      </c>
      <c r="AP252" s="142">
        <f t="shared" si="85"/>
        <v>0</v>
      </c>
      <c r="AQ252" s="78"/>
      <c r="AR252" s="78"/>
      <c r="AS252" s="78"/>
      <c r="AT252" s="78"/>
      <c r="AU252" s="78"/>
      <c r="AV252" s="78"/>
      <c r="AW252" s="78"/>
      <c r="AX252" s="78"/>
      <c r="AY252" s="78"/>
      <c r="AZ252" s="78"/>
    </row>
    <row r="253" spans="1:52" s="100" customFormat="1" ht="15" customHeight="1" x14ac:dyDescent="0.25">
      <c r="A253" s="98">
        <f>D9</f>
        <v>10000950</v>
      </c>
      <c r="B253" s="98">
        <f>D15</f>
        <v>2</v>
      </c>
      <c r="C253" s="97"/>
      <c r="D253" s="99"/>
      <c r="E253" s="97"/>
      <c r="F253" s="83"/>
      <c r="G253" s="97"/>
      <c r="H253" s="104"/>
      <c r="I253" s="119"/>
      <c r="J253" s="104"/>
      <c r="K253" s="121"/>
      <c r="L253" s="83"/>
      <c r="M253" s="83"/>
      <c r="N253" s="83"/>
      <c r="O253" s="83"/>
      <c r="P253" s="83"/>
      <c r="Q253" s="83"/>
      <c r="R253" s="83"/>
      <c r="S253" s="83"/>
      <c r="T253" s="83"/>
      <c r="U253" s="83"/>
      <c r="V253" s="83"/>
      <c r="W253" s="83"/>
      <c r="X253" s="212"/>
      <c r="Y253" s="228"/>
      <c r="Z253" s="228"/>
      <c r="AA253" s="229"/>
      <c r="AB253" s="171"/>
      <c r="AC253" s="141">
        <f t="shared" si="72"/>
        <v>0</v>
      </c>
      <c r="AD253" s="141">
        <f t="shared" si="73"/>
        <v>0</v>
      </c>
      <c r="AE253" s="141">
        <f t="shared" si="74"/>
        <v>0</v>
      </c>
      <c r="AF253" s="141">
        <f t="shared" si="75"/>
        <v>0</v>
      </c>
      <c r="AG253" s="141">
        <f t="shared" si="76"/>
        <v>0</v>
      </c>
      <c r="AH253" s="141">
        <f t="shared" si="77"/>
        <v>0</v>
      </c>
      <c r="AI253" s="141">
        <f t="shared" si="78"/>
        <v>0</v>
      </c>
      <c r="AJ253" s="141">
        <f t="shared" si="79"/>
        <v>0</v>
      </c>
      <c r="AK253" s="142">
        <f t="shared" si="80"/>
        <v>0</v>
      </c>
      <c r="AL253" s="142">
        <f t="shared" si="81"/>
        <v>0</v>
      </c>
      <c r="AM253" s="142">
        <f t="shared" si="82"/>
        <v>0</v>
      </c>
      <c r="AN253" s="142">
        <f t="shared" si="83"/>
        <v>0</v>
      </c>
      <c r="AO253" s="142">
        <f t="shared" si="84"/>
        <v>0</v>
      </c>
      <c r="AP253" s="142">
        <f t="shared" si="85"/>
        <v>0</v>
      </c>
      <c r="AQ253" s="78"/>
      <c r="AR253" s="78"/>
      <c r="AS253" s="78"/>
      <c r="AT253" s="78"/>
      <c r="AU253" s="78"/>
      <c r="AV253" s="78"/>
      <c r="AW253" s="78"/>
      <c r="AX253" s="78"/>
      <c r="AY253" s="78"/>
      <c r="AZ253" s="78"/>
    </row>
    <row r="254" spans="1:52" s="100" customFormat="1" ht="15" customHeight="1" x14ac:dyDescent="0.25">
      <c r="A254" s="98">
        <f>D9</f>
        <v>10000950</v>
      </c>
      <c r="B254" s="98">
        <f>D15</f>
        <v>2</v>
      </c>
      <c r="C254" s="101"/>
      <c r="D254" s="224"/>
      <c r="E254" s="225"/>
      <c r="F254" s="226"/>
      <c r="G254" s="101"/>
      <c r="H254" s="105"/>
      <c r="I254" s="120"/>
      <c r="J254" s="105"/>
      <c r="K254" s="122"/>
      <c r="L254" s="84"/>
      <c r="M254" s="84"/>
      <c r="N254" s="84"/>
      <c r="O254" s="84"/>
      <c r="P254" s="84"/>
      <c r="Q254" s="84"/>
      <c r="R254" s="84"/>
      <c r="S254" s="84"/>
      <c r="T254" s="84"/>
      <c r="U254" s="84"/>
      <c r="V254" s="84"/>
      <c r="W254" s="84"/>
      <c r="X254" s="211"/>
      <c r="Y254" s="103"/>
      <c r="Z254" s="103"/>
      <c r="AA254" s="102"/>
      <c r="AB254" s="171"/>
      <c r="AC254" s="141">
        <f t="shared" si="72"/>
        <v>0</v>
      </c>
      <c r="AD254" s="141">
        <f t="shared" si="73"/>
        <v>0</v>
      </c>
      <c r="AE254" s="141">
        <f t="shared" si="74"/>
        <v>0</v>
      </c>
      <c r="AF254" s="141">
        <f t="shared" si="75"/>
        <v>0</v>
      </c>
      <c r="AG254" s="141">
        <f t="shared" si="76"/>
        <v>0</v>
      </c>
      <c r="AH254" s="141">
        <f t="shared" si="77"/>
        <v>0</v>
      </c>
      <c r="AI254" s="141">
        <f t="shared" si="78"/>
        <v>0</v>
      </c>
      <c r="AJ254" s="141">
        <f t="shared" si="79"/>
        <v>0</v>
      </c>
      <c r="AK254" s="142">
        <f t="shared" si="80"/>
        <v>0</v>
      </c>
      <c r="AL254" s="142">
        <f t="shared" si="81"/>
        <v>0</v>
      </c>
      <c r="AM254" s="142">
        <f t="shared" si="82"/>
        <v>0</v>
      </c>
      <c r="AN254" s="142">
        <f t="shared" si="83"/>
        <v>0</v>
      </c>
      <c r="AO254" s="142">
        <f t="shared" si="84"/>
        <v>0</v>
      </c>
      <c r="AP254" s="142">
        <f t="shared" si="85"/>
        <v>0</v>
      </c>
      <c r="AQ254" s="78"/>
      <c r="AR254" s="78"/>
      <c r="AS254" s="78"/>
      <c r="AT254" s="78"/>
      <c r="AU254" s="78"/>
      <c r="AV254" s="78"/>
      <c r="AW254" s="78"/>
      <c r="AX254" s="78"/>
      <c r="AY254" s="78"/>
      <c r="AZ254" s="78"/>
    </row>
    <row r="255" spans="1:52" s="100" customFormat="1" ht="15" customHeight="1" x14ac:dyDescent="0.25">
      <c r="A255" s="98">
        <f>D9</f>
        <v>10000950</v>
      </c>
      <c r="B255" s="98">
        <f>D15</f>
        <v>2</v>
      </c>
      <c r="C255" s="97"/>
      <c r="D255" s="99"/>
      <c r="E255" s="97"/>
      <c r="F255" s="83"/>
      <c r="G255" s="97"/>
      <c r="H255" s="104"/>
      <c r="I255" s="119"/>
      <c r="J255" s="104"/>
      <c r="K255" s="121"/>
      <c r="L255" s="83"/>
      <c r="M255" s="83"/>
      <c r="N255" s="83"/>
      <c r="O255" s="83"/>
      <c r="P255" s="83"/>
      <c r="Q255" s="83"/>
      <c r="R255" s="83"/>
      <c r="S255" s="83"/>
      <c r="T255" s="83"/>
      <c r="U255" s="83"/>
      <c r="V255" s="83"/>
      <c r="W255" s="83"/>
      <c r="X255" s="212"/>
      <c r="Y255" s="228"/>
      <c r="Z255" s="228"/>
      <c r="AA255" s="229"/>
      <c r="AB255" s="171"/>
      <c r="AC255" s="141">
        <f t="shared" si="72"/>
        <v>0</v>
      </c>
      <c r="AD255" s="141">
        <f t="shared" si="73"/>
        <v>0</v>
      </c>
      <c r="AE255" s="141">
        <f t="shared" si="74"/>
        <v>0</v>
      </c>
      <c r="AF255" s="141">
        <f t="shared" si="75"/>
        <v>0</v>
      </c>
      <c r="AG255" s="141">
        <f t="shared" si="76"/>
        <v>0</v>
      </c>
      <c r="AH255" s="141">
        <f t="shared" si="77"/>
        <v>0</v>
      </c>
      <c r="AI255" s="141">
        <f t="shared" si="78"/>
        <v>0</v>
      </c>
      <c r="AJ255" s="141">
        <f t="shared" si="79"/>
        <v>0</v>
      </c>
      <c r="AK255" s="142">
        <f t="shared" si="80"/>
        <v>0</v>
      </c>
      <c r="AL255" s="142">
        <f t="shared" si="81"/>
        <v>0</v>
      </c>
      <c r="AM255" s="142">
        <f t="shared" si="82"/>
        <v>0</v>
      </c>
      <c r="AN255" s="142">
        <f t="shared" si="83"/>
        <v>0</v>
      </c>
      <c r="AO255" s="142">
        <f t="shared" si="84"/>
        <v>0</v>
      </c>
      <c r="AP255" s="142">
        <f t="shared" si="85"/>
        <v>0</v>
      </c>
      <c r="AQ255" s="78"/>
      <c r="AR255" s="78"/>
      <c r="AS255" s="78"/>
      <c r="AT255" s="78"/>
      <c r="AU255" s="78"/>
      <c r="AV255" s="78"/>
      <c r="AW255" s="78"/>
      <c r="AX255" s="78"/>
      <c r="AY255" s="78"/>
      <c r="AZ255" s="78"/>
    </row>
    <row r="256" spans="1:52" s="100" customFormat="1" ht="15" customHeight="1" x14ac:dyDescent="0.25">
      <c r="A256" s="98">
        <f>D9</f>
        <v>10000950</v>
      </c>
      <c r="B256" s="98">
        <f>D15</f>
        <v>2</v>
      </c>
      <c r="C256" s="101"/>
      <c r="D256" s="224"/>
      <c r="E256" s="225"/>
      <c r="F256" s="226"/>
      <c r="G256" s="101"/>
      <c r="H256" s="105"/>
      <c r="I256" s="120"/>
      <c r="J256" s="105"/>
      <c r="K256" s="122"/>
      <c r="L256" s="84"/>
      <c r="M256" s="84"/>
      <c r="N256" s="84"/>
      <c r="O256" s="84"/>
      <c r="P256" s="84"/>
      <c r="Q256" s="84"/>
      <c r="R256" s="84"/>
      <c r="S256" s="84"/>
      <c r="T256" s="84"/>
      <c r="U256" s="84"/>
      <c r="V256" s="84"/>
      <c r="W256" s="84"/>
      <c r="X256" s="211"/>
      <c r="Y256" s="103"/>
      <c r="Z256" s="103"/>
      <c r="AA256" s="102"/>
      <c r="AB256" s="171"/>
      <c r="AC256" s="141">
        <f t="shared" si="72"/>
        <v>0</v>
      </c>
      <c r="AD256" s="141">
        <f t="shared" si="73"/>
        <v>0</v>
      </c>
      <c r="AE256" s="141">
        <f t="shared" si="74"/>
        <v>0</v>
      </c>
      <c r="AF256" s="141">
        <f t="shared" si="75"/>
        <v>0</v>
      </c>
      <c r="AG256" s="141">
        <f t="shared" si="76"/>
        <v>0</v>
      </c>
      <c r="AH256" s="141">
        <f t="shared" si="77"/>
        <v>0</v>
      </c>
      <c r="AI256" s="141">
        <f t="shared" si="78"/>
        <v>0</v>
      </c>
      <c r="AJ256" s="141">
        <f t="shared" si="79"/>
        <v>0</v>
      </c>
      <c r="AK256" s="142">
        <f t="shared" si="80"/>
        <v>0</v>
      </c>
      <c r="AL256" s="142">
        <f t="shared" si="81"/>
        <v>0</v>
      </c>
      <c r="AM256" s="142">
        <f t="shared" si="82"/>
        <v>0</v>
      </c>
      <c r="AN256" s="142">
        <f t="shared" si="83"/>
        <v>0</v>
      </c>
      <c r="AO256" s="142">
        <f t="shared" si="84"/>
        <v>0</v>
      </c>
      <c r="AP256" s="142">
        <f t="shared" si="85"/>
        <v>0</v>
      </c>
      <c r="AQ256" s="78"/>
      <c r="AR256" s="78"/>
      <c r="AS256" s="78"/>
      <c r="AT256" s="78"/>
      <c r="AU256" s="78"/>
      <c r="AV256" s="78"/>
      <c r="AW256" s="78"/>
      <c r="AX256" s="78"/>
      <c r="AY256" s="78"/>
      <c r="AZ256" s="78"/>
    </row>
    <row r="257" spans="1:52" s="100" customFormat="1" ht="15" customHeight="1" x14ac:dyDescent="0.25">
      <c r="A257" s="98">
        <f>D9</f>
        <v>10000950</v>
      </c>
      <c r="B257" s="98">
        <f>D15</f>
        <v>2</v>
      </c>
      <c r="C257" s="97"/>
      <c r="D257" s="99"/>
      <c r="E257" s="97"/>
      <c r="F257" s="83"/>
      <c r="G257" s="97"/>
      <c r="H257" s="104"/>
      <c r="I257" s="119"/>
      <c r="J257" s="104"/>
      <c r="K257" s="121"/>
      <c r="L257" s="83"/>
      <c r="M257" s="83"/>
      <c r="N257" s="83"/>
      <c r="O257" s="83"/>
      <c r="P257" s="83"/>
      <c r="Q257" s="83"/>
      <c r="R257" s="83"/>
      <c r="S257" s="83"/>
      <c r="T257" s="83"/>
      <c r="U257" s="83"/>
      <c r="V257" s="83"/>
      <c r="W257" s="83"/>
      <c r="X257" s="212"/>
      <c r="Y257" s="228"/>
      <c r="Z257" s="228"/>
      <c r="AA257" s="229"/>
      <c r="AB257" s="171"/>
      <c r="AC257" s="141">
        <f t="shared" si="72"/>
        <v>0</v>
      </c>
      <c r="AD257" s="141">
        <f t="shared" si="73"/>
        <v>0</v>
      </c>
      <c r="AE257" s="141">
        <f t="shared" si="74"/>
        <v>0</v>
      </c>
      <c r="AF257" s="141">
        <f t="shared" si="75"/>
        <v>0</v>
      </c>
      <c r="AG257" s="141">
        <f t="shared" si="76"/>
        <v>0</v>
      </c>
      <c r="AH257" s="141">
        <f t="shared" si="77"/>
        <v>0</v>
      </c>
      <c r="AI257" s="141">
        <f t="shared" si="78"/>
        <v>0</v>
      </c>
      <c r="AJ257" s="141">
        <f t="shared" si="79"/>
        <v>0</v>
      </c>
      <c r="AK257" s="142">
        <f t="shared" si="80"/>
        <v>0</v>
      </c>
      <c r="AL257" s="142">
        <f t="shared" si="81"/>
        <v>0</v>
      </c>
      <c r="AM257" s="142">
        <f t="shared" si="82"/>
        <v>0</v>
      </c>
      <c r="AN257" s="142">
        <f t="shared" si="83"/>
        <v>0</v>
      </c>
      <c r="AO257" s="142">
        <f t="shared" si="84"/>
        <v>0</v>
      </c>
      <c r="AP257" s="142">
        <f t="shared" si="85"/>
        <v>0</v>
      </c>
      <c r="AQ257" s="78"/>
      <c r="AR257" s="78"/>
      <c r="AS257" s="78"/>
      <c r="AT257" s="78"/>
      <c r="AU257" s="78"/>
      <c r="AV257" s="78"/>
      <c r="AW257" s="78"/>
      <c r="AX257" s="78"/>
      <c r="AY257" s="78"/>
      <c r="AZ257" s="78"/>
    </row>
    <row r="258" spans="1:52" s="100" customFormat="1" ht="15" customHeight="1" x14ac:dyDescent="0.25">
      <c r="A258" s="98">
        <f>D9</f>
        <v>10000950</v>
      </c>
      <c r="B258" s="98">
        <f>D15</f>
        <v>2</v>
      </c>
      <c r="C258" s="101"/>
      <c r="D258" s="224"/>
      <c r="E258" s="225"/>
      <c r="F258" s="226"/>
      <c r="G258" s="101"/>
      <c r="H258" s="105"/>
      <c r="I258" s="120"/>
      <c r="J258" s="105"/>
      <c r="K258" s="122"/>
      <c r="L258" s="84"/>
      <c r="M258" s="84"/>
      <c r="N258" s="84"/>
      <c r="O258" s="84"/>
      <c r="P258" s="84"/>
      <c r="Q258" s="84"/>
      <c r="R258" s="84"/>
      <c r="S258" s="84"/>
      <c r="T258" s="84"/>
      <c r="U258" s="84"/>
      <c r="V258" s="84"/>
      <c r="W258" s="84"/>
      <c r="X258" s="211"/>
      <c r="Y258" s="103"/>
      <c r="Z258" s="103"/>
      <c r="AA258" s="102"/>
      <c r="AB258" s="171"/>
      <c r="AC258" s="141">
        <f t="shared" si="72"/>
        <v>0</v>
      </c>
      <c r="AD258" s="141">
        <f t="shared" si="73"/>
        <v>0</v>
      </c>
      <c r="AE258" s="141">
        <f t="shared" si="74"/>
        <v>0</v>
      </c>
      <c r="AF258" s="141">
        <f t="shared" si="75"/>
        <v>0</v>
      </c>
      <c r="AG258" s="141">
        <f t="shared" si="76"/>
        <v>0</v>
      </c>
      <c r="AH258" s="141">
        <f t="shared" si="77"/>
        <v>0</v>
      </c>
      <c r="AI258" s="141">
        <f t="shared" si="78"/>
        <v>0</v>
      </c>
      <c r="AJ258" s="141">
        <f t="shared" si="79"/>
        <v>0</v>
      </c>
      <c r="AK258" s="142">
        <f t="shared" si="80"/>
        <v>0</v>
      </c>
      <c r="AL258" s="142">
        <f t="shared" si="81"/>
        <v>0</v>
      </c>
      <c r="AM258" s="142">
        <f t="shared" si="82"/>
        <v>0</v>
      </c>
      <c r="AN258" s="142">
        <f t="shared" si="83"/>
        <v>0</v>
      </c>
      <c r="AO258" s="142">
        <f t="shared" si="84"/>
        <v>0</v>
      </c>
      <c r="AP258" s="142">
        <f t="shared" si="85"/>
        <v>0</v>
      </c>
      <c r="AQ258" s="78"/>
      <c r="AR258" s="78"/>
      <c r="AS258" s="78"/>
      <c r="AT258" s="78"/>
      <c r="AU258" s="78"/>
      <c r="AV258" s="78"/>
      <c r="AW258" s="78"/>
      <c r="AX258" s="78"/>
      <c r="AY258" s="78"/>
      <c r="AZ258" s="78"/>
    </row>
    <row r="259" spans="1:52" s="100" customFormat="1" ht="15" customHeight="1" x14ac:dyDescent="0.25">
      <c r="A259" s="98">
        <f>D9</f>
        <v>10000950</v>
      </c>
      <c r="B259" s="98">
        <f>D15</f>
        <v>2</v>
      </c>
      <c r="C259" s="97"/>
      <c r="D259" s="99"/>
      <c r="E259" s="97"/>
      <c r="F259" s="83"/>
      <c r="G259" s="97"/>
      <c r="H259" s="104"/>
      <c r="I259" s="119"/>
      <c r="J259" s="104"/>
      <c r="K259" s="121"/>
      <c r="L259" s="83"/>
      <c r="M259" s="83"/>
      <c r="N259" s="83"/>
      <c r="O259" s="83"/>
      <c r="P259" s="83"/>
      <c r="Q259" s="83"/>
      <c r="R259" s="83"/>
      <c r="S259" s="83"/>
      <c r="T259" s="83"/>
      <c r="U259" s="83"/>
      <c r="V259" s="83"/>
      <c r="W259" s="83"/>
      <c r="X259" s="212"/>
      <c r="Y259" s="228"/>
      <c r="Z259" s="228"/>
      <c r="AA259" s="229"/>
      <c r="AB259" s="171"/>
      <c r="AC259" s="141">
        <f t="shared" si="72"/>
        <v>0</v>
      </c>
      <c r="AD259" s="141">
        <f t="shared" si="73"/>
        <v>0</v>
      </c>
      <c r="AE259" s="141">
        <f t="shared" si="74"/>
        <v>0</v>
      </c>
      <c r="AF259" s="141">
        <f t="shared" si="75"/>
        <v>0</v>
      </c>
      <c r="AG259" s="141">
        <f t="shared" si="76"/>
        <v>0</v>
      </c>
      <c r="AH259" s="141">
        <f t="shared" si="77"/>
        <v>0</v>
      </c>
      <c r="AI259" s="141">
        <f t="shared" si="78"/>
        <v>0</v>
      </c>
      <c r="AJ259" s="141">
        <f t="shared" si="79"/>
        <v>0</v>
      </c>
      <c r="AK259" s="142">
        <f t="shared" si="80"/>
        <v>0</v>
      </c>
      <c r="AL259" s="142">
        <f t="shared" si="81"/>
        <v>0</v>
      </c>
      <c r="AM259" s="142">
        <f t="shared" si="82"/>
        <v>0</v>
      </c>
      <c r="AN259" s="142">
        <f t="shared" si="83"/>
        <v>0</v>
      </c>
      <c r="AO259" s="142">
        <f t="shared" si="84"/>
        <v>0</v>
      </c>
      <c r="AP259" s="142">
        <f t="shared" si="85"/>
        <v>0</v>
      </c>
      <c r="AQ259" s="78"/>
      <c r="AR259" s="78"/>
      <c r="AS259" s="78"/>
      <c r="AT259" s="78"/>
      <c r="AU259" s="78"/>
      <c r="AV259" s="78"/>
      <c r="AW259" s="78"/>
      <c r="AX259" s="78"/>
      <c r="AY259" s="78"/>
      <c r="AZ259" s="78"/>
    </row>
    <row r="260" spans="1:52" s="100" customFormat="1" ht="15" customHeight="1" x14ac:dyDescent="0.25">
      <c r="A260" s="98">
        <f>D9</f>
        <v>10000950</v>
      </c>
      <c r="B260" s="98">
        <f>D15</f>
        <v>2</v>
      </c>
      <c r="C260" s="101"/>
      <c r="D260" s="224"/>
      <c r="E260" s="225"/>
      <c r="F260" s="226"/>
      <c r="G260" s="101"/>
      <c r="H260" s="105"/>
      <c r="I260" s="120"/>
      <c r="J260" s="105"/>
      <c r="K260" s="122"/>
      <c r="L260" s="84"/>
      <c r="M260" s="84"/>
      <c r="N260" s="84"/>
      <c r="O260" s="84"/>
      <c r="P260" s="84"/>
      <c r="Q260" s="84"/>
      <c r="R260" s="84"/>
      <c r="S260" s="84"/>
      <c r="T260" s="84"/>
      <c r="U260" s="84"/>
      <c r="V260" s="84"/>
      <c r="W260" s="84"/>
      <c r="X260" s="211"/>
      <c r="Y260" s="103"/>
      <c r="Z260" s="103"/>
      <c r="AA260" s="102"/>
      <c r="AB260" s="171"/>
      <c r="AC260" s="141">
        <f t="shared" si="72"/>
        <v>0</v>
      </c>
      <c r="AD260" s="141">
        <f t="shared" si="73"/>
        <v>0</v>
      </c>
      <c r="AE260" s="141">
        <f t="shared" si="74"/>
        <v>0</v>
      </c>
      <c r="AF260" s="141">
        <f t="shared" si="75"/>
        <v>0</v>
      </c>
      <c r="AG260" s="141">
        <f t="shared" si="76"/>
        <v>0</v>
      </c>
      <c r="AH260" s="141">
        <f t="shared" si="77"/>
        <v>0</v>
      </c>
      <c r="AI260" s="141">
        <f t="shared" si="78"/>
        <v>0</v>
      </c>
      <c r="AJ260" s="141">
        <f t="shared" si="79"/>
        <v>0</v>
      </c>
      <c r="AK260" s="142">
        <f t="shared" si="80"/>
        <v>0</v>
      </c>
      <c r="AL260" s="142">
        <f t="shared" si="81"/>
        <v>0</v>
      </c>
      <c r="AM260" s="142">
        <f t="shared" si="82"/>
        <v>0</v>
      </c>
      <c r="AN260" s="142">
        <f t="shared" si="83"/>
        <v>0</v>
      </c>
      <c r="AO260" s="142">
        <f t="shared" si="84"/>
        <v>0</v>
      </c>
      <c r="AP260" s="142">
        <f t="shared" si="85"/>
        <v>0</v>
      </c>
      <c r="AQ260" s="78"/>
      <c r="AR260" s="78"/>
      <c r="AS260" s="78"/>
      <c r="AT260" s="78"/>
      <c r="AU260" s="78"/>
      <c r="AV260" s="78"/>
      <c r="AW260" s="78"/>
      <c r="AX260" s="78"/>
      <c r="AY260" s="78"/>
      <c r="AZ260" s="78"/>
    </row>
    <row r="261" spans="1:52" s="100" customFormat="1" ht="15" customHeight="1" x14ac:dyDescent="0.25">
      <c r="A261" s="98">
        <f>D9</f>
        <v>10000950</v>
      </c>
      <c r="B261" s="98">
        <f>D15</f>
        <v>2</v>
      </c>
      <c r="C261" s="97"/>
      <c r="D261" s="99"/>
      <c r="E261" s="97"/>
      <c r="F261" s="83"/>
      <c r="G261" s="97"/>
      <c r="H261" s="104"/>
      <c r="I261" s="119"/>
      <c r="J261" s="104"/>
      <c r="K261" s="121"/>
      <c r="L261" s="83"/>
      <c r="M261" s="83"/>
      <c r="N261" s="83"/>
      <c r="O261" s="83"/>
      <c r="P261" s="83"/>
      <c r="Q261" s="83"/>
      <c r="R261" s="83"/>
      <c r="S261" s="83"/>
      <c r="T261" s="83"/>
      <c r="U261" s="83"/>
      <c r="V261" s="83"/>
      <c r="W261" s="83"/>
      <c r="X261" s="212"/>
      <c r="Y261" s="228"/>
      <c r="Z261" s="228"/>
      <c r="AA261" s="229"/>
      <c r="AB261" s="171"/>
      <c r="AC261" s="141">
        <f t="shared" si="72"/>
        <v>0</v>
      </c>
      <c r="AD261" s="141">
        <f t="shared" si="73"/>
        <v>0</v>
      </c>
      <c r="AE261" s="141">
        <f t="shared" si="74"/>
        <v>0</v>
      </c>
      <c r="AF261" s="141">
        <f t="shared" si="75"/>
        <v>0</v>
      </c>
      <c r="AG261" s="141">
        <f t="shared" si="76"/>
        <v>0</v>
      </c>
      <c r="AH261" s="141">
        <f t="shared" si="77"/>
        <v>0</v>
      </c>
      <c r="AI261" s="141">
        <f t="shared" si="78"/>
        <v>0</v>
      </c>
      <c r="AJ261" s="141">
        <f t="shared" si="79"/>
        <v>0</v>
      </c>
      <c r="AK261" s="142">
        <f t="shared" si="80"/>
        <v>0</v>
      </c>
      <c r="AL261" s="142">
        <f t="shared" si="81"/>
        <v>0</v>
      </c>
      <c r="AM261" s="142">
        <f t="shared" si="82"/>
        <v>0</v>
      </c>
      <c r="AN261" s="142">
        <f t="shared" si="83"/>
        <v>0</v>
      </c>
      <c r="AO261" s="142">
        <f t="shared" si="84"/>
        <v>0</v>
      </c>
      <c r="AP261" s="142">
        <f t="shared" si="85"/>
        <v>0</v>
      </c>
      <c r="AQ261" s="78"/>
      <c r="AR261" s="78"/>
      <c r="AS261" s="78"/>
      <c r="AT261" s="78"/>
      <c r="AU261" s="78"/>
      <c r="AV261" s="78"/>
      <c r="AW261" s="78"/>
      <c r="AX261" s="78"/>
      <c r="AY261" s="78"/>
      <c r="AZ261" s="78"/>
    </row>
    <row r="262" spans="1:52" s="100" customFormat="1" ht="15" customHeight="1" x14ac:dyDescent="0.25">
      <c r="A262" s="98">
        <f>D9</f>
        <v>10000950</v>
      </c>
      <c r="B262" s="98">
        <f>D15</f>
        <v>2</v>
      </c>
      <c r="C262" s="101"/>
      <c r="D262" s="224"/>
      <c r="E262" s="225"/>
      <c r="F262" s="226"/>
      <c r="G262" s="101"/>
      <c r="H262" s="105"/>
      <c r="I262" s="120"/>
      <c r="J262" s="105"/>
      <c r="K262" s="122"/>
      <c r="L262" s="84"/>
      <c r="M262" s="84"/>
      <c r="N262" s="84"/>
      <c r="O262" s="84"/>
      <c r="P262" s="84"/>
      <c r="Q262" s="84"/>
      <c r="R262" s="84"/>
      <c r="S262" s="84"/>
      <c r="T262" s="84"/>
      <c r="U262" s="84"/>
      <c r="V262" s="84"/>
      <c r="W262" s="84"/>
      <c r="X262" s="211"/>
      <c r="Y262" s="103"/>
      <c r="Z262" s="103"/>
      <c r="AA262" s="102"/>
      <c r="AB262" s="171"/>
      <c r="AC262" s="141">
        <f t="shared" si="72"/>
        <v>0</v>
      </c>
      <c r="AD262" s="141">
        <f t="shared" si="73"/>
        <v>0</v>
      </c>
      <c r="AE262" s="141">
        <f t="shared" si="74"/>
        <v>0</v>
      </c>
      <c r="AF262" s="141">
        <f t="shared" si="75"/>
        <v>0</v>
      </c>
      <c r="AG262" s="141">
        <f t="shared" si="76"/>
        <v>0</v>
      </c>
      <c r="AH262" s="141">
        <f t="shared" si="77"/>
        <v>0</v>
      </c>
      <c r="AI262" s="141">
        <f t="shared" si="78"/>
        <v>0</v>
      </c>
      <c r="AJ262" s="141">
        <f t="shared" si="79"/>
        <v>0</v>
      </c>
      <c r="AK262" s="142">
        <f t="shared" si="80"/>
        <v>0</v>
      </c>
      <c r="AL262" s="142">
        <f t="shared" si="81"/>
        <v>0</v>
      </c>
      <c r="AM262" s="142">
        <f t="shared" si="82"/>
        <v>0</v>
      </c>
      <c r="AN262" s="142">
        <f t="shared" si="83"/>
        <v>0</v>
      </c>
      <c r="AO262" s="142">
        <f t="shared" si="84"/>
        <v>0</v>
      </c>
      <c r="AP262" s="142">
        <f t="shared" si="85"/>
        <v>0</v>
      </c>
      <c r="AQ262" s="78"/>
      <c r="AR262" s="78"/>
      <c r="AS262" s="78"/>
      <c r="AT262" s="78"/>
      <c r="AU262" s="78"/>
      <c r="AV262" s="78"/>
      <c r="AW262" s="78"/>
      <c r="AX262" s="78"/>
      <c r="AY262" s="78"/>
      <c r="AZ262" s="78"/>
    </row>
    <row r="263" spans="1:52" s="100" customFormat="1" ht="15" customHeight="1" x14ac:dyDescent="0.25">
      <c r="A263" s="98">
        <f>D9</f>
        <v>10000950</v>
      </c>
      <c r="B263" s="98">
        <f>D15</f>
        <v>2</v>
      </c>
      <c r="C263" s="97"/>
      <c r="D263" s="99"/>
      <c r="E263" s="97"/>
      <c r="F263" s="83"/>
      <c r="G263" s="97"/>
      <c r="H263" s="104"/>
      <c r="I263" s="119"/>
      <c r="J263" s="104"/>
      <c r="K263" s="121"/>
      <c r="L263" s="83"/>
      <c r="M263" s="83"/>
      <c r="N263" s="83"/>
      <c r="O263" s="83"/>
      <c r="P263" s="83"/>
      <c r="Q263" s="83"/>
      <c r="R263" s="83"/>
      <c r="S263" s="83"/>
      <c r="T263" s="83"/>
      <c r="U263" s="83"/>
      <c r="V263" s="83"/>
      <c r="W263" s="83"/>
      <c r="X263" s="212"/>
      <c r="Y263" s="228"/>
      <c r="Z263" s="228"/>
      <c r="AA263" s="229"/>
      <c r="AB263" s="171"/>
      <c r="AC263" s="141">
        <f t="shared" si="72"/>
        <v>0</v>
      </c>
      <c r="AD263" s="141">
        <f t="shared" si="73"/>
        <v>0</v>
      </c>
      <c r="AE263" s="141">
        <f t="shared" si="74"/>
        <v>0</v>
      </c>
      <c r="AF263" s="141">
        <f t="shared" si="75"/>
        <v>0</v>
      </c>
      <c r="AG263" s="141">
        <f t="shared" si="76"/>
        <v>0</v>
      </c>
      <c r="AH263" s="141">
        <f t="shared" si="77"/>
        <v>0</v>
      </c>
      <c r="AI263" s="141">
        <f t="shared" si="78"/>
        <v>0</v>
      </c>
      <c r="AJ263" s="141">
        <f t="shared" si="79"/>
        <v>0</v>
      </c>
      <c r="AK263" s="142">
        <f t="shared" si="80"/>
        <v>0</v>
      </c>
      <c r="AL263" s="142">
        <f t="shared" si="81"/>
        <v>0</v>
      </c>
      <c r="AM263" s="142">
        <f t="shared" si="82"/>
        <v>0</v>
      </c>
      <c r="AN263" s="142">
        <f t="shared" si="83"/>
        <v>0</v>
      </c>
      <c r="AO263" s="142">
        <f t="shared" si="84"/>
        <v>0</v>
      </c>
      <c r="AP263" s="142">
        <f t="shared" si="85"/>
        <v>0</v>
      </c>
      <c r="AQ263" s="78"/>
      <c r="AR263" s="78"/>
      <c r="AS263" s="78"/>
      <c r="AT263" s="78"/>
      <c r="AU263" s="78"/>
      <c r="AV263" s="78"/>
      <c r="AW263" s="78"/>
      <c r="AX263" s="78"/>
      <c r="AY263" s="78"/>
      <c r="AZ263" s="78"/>
    </row>
    <row r="264" spans="1:52" s="100" customFormat="1" ht="15" customHeight="1" x14ac:dyDescent="0.25">
      <c r="A264" s="98">
        <f>D9</f>
        <v>10000950</v>
      </c>
      <c r="B264" s="98">
        <f>D15</f>
        <v>2</v>
      </c>
      <c r="C264" s="101"/>
      <c r="D264" s="224"/>
      <c r="E264" s="225"/>
      <c r="F264" s="226"/>
      <c r="G264" s="101"/>
      <c r="H264" s="105"/>
      <c r="I264" s="120"/>
      <c r="J264" s="105"/>
      <c r="K264" s="122"/>
      <c r="L264" s="84"/>
      <c r="M264" s="84"/>
      <c r="N264" s="84"/>
      <c r="O264" s="84"/>
      <c r="P264" s="84"/>
      <c r="Q264" s="84"/>
      <c r="R264" s="84"/>
      <c r="S264" s="84"/>
      <c r="T264" s="84"/>
      <c r="U264" s="84"/>
      <c r="V264" s="84"/>
      <c r="W264" s="84"/>
      <c r="X264" s="211"/>
      <c r="Y264" s="103"/>
      <c r="Z264" s="103"/>
      <c r="AA264" s="102"/>
      <c r="AB264" s="171"/>
      <c r="AC264" s="141">
        <f t="shared" si="72"/>
        <v>0</v>
      </c>
      <c r="AD264" s="141">
        <f t="shared" si="73"/>
        <v>0</v>
      </c>
      <c r="AE264" s="141">
        <f t="shared" si="74"/>
        <v>0</v>
      </c>
      <c r="AF264" s="141">
        <f t="shared" si="75"/>
        <v>0</v>
      </c>
      <c r="AG264" s="141">
        <f t="shared" si="76"/>
        <v>0</v>
      </c>
      <c r="AH264" s="141">
        <f t="shared" si="77"/>
        <v>0</v>
      </c>
      <c r="AI264" s="141">
        <f t="shared" si="78"/>
        <v>0</v>
      </c>
      <c r="AJ264" s="141">
        <f t="shared" si="79"/>
        <v>0</v>
      </c>
      <c r="AK264" s="142">
        <f t="shared" si="80"/>
        <v>0</v>
      </c>
      <c r="AL264" s="142">
        <f t="shared" si="81"/>
        <v>0</v>
      </c>
      <c r="AM264" s="142">
        <f t="shared" si="82"/>
        <v>0</v>
      </c>
      <c r="AN264" s="142">
        <f t="shared" si="83"/>
        <v>0</v>
      </c>
      <c r="AO264" s="142">
        <f t="shared" si="84"/>
        <v>0</v>
      </c>
      <c r="AP264" s="142">
        <f t="shared" si="85"/>
        <v>0</v>
      </c>
      <c r="AQ264" s="78"/>
      <c r="AR264" s="78"/>
      <c r="AS264" s="78"/>
      <c r="AT264" s="78"/>
      <c r="AU264" s="78"/>
      <c r="AV264" s="78"/>
      <c r="AW264" s="78"/>
      <c r="AX264" s="78"/>
      <c r="AY264" s="78"/>
      <c r="AZ264" s="78"/>
    </row>
    <row r="265" spans="1:52" s="100" customFormat="1" ht="15" customHeight="1" x14ac:dyDescent="0.25">
      <c r="A265" s="98">
        <f>D9</f>
        <v>10000950</v>
      </c>
      <c r="B265" s="98">
        <f>D15</f>
        <v>2</v>
      </c>
      <c r="C265" s="97"/>
      <c r="D265" s="99"/>
      <c r="E265" s="97"/>
      <c r="F265" s="83"/>
      <c r="G265" s="97"/>
      <c r="H265" s="104"/>
      <c r="I265" s="119"/>
      <c r="J265" s="104"/>
      <c r="K265" s="121"/>
      <c r="L265" s="83"/>
      <c r="M265" s="83"/>
      <c r="N265" s="83"/>
      <c r="O265" s="83"/>
      <c r="P265" s="83"/>
      <c r="Q265" s="83"/>
      <c r="R265" s="83"/>
      <c r="S265" s="83"/>
      <c r="T265" s="83"/>
      <c r="U265" s="83"/>
      <c r="V265" s="83"/>
      <c r="W265" s="83"/>
      <c r="X265" s="212"/>
      <c r="Y265" s="228"/>
      <c r="Z265" s="228"/>
      <c r="AA265" s="229"/>
      <c r="AB265" s="171"/>
      <c r="AC265" s="141">
        <f t="shared" si="72"/>
        <v>0</v>
      </c>
      <c r="AD265" s="141">
        <f t="shared" si="73"/>
        <v>0</v>
      </c>
      <c r="AE265" s="141">
        <f t="shared" si="74"/>
        <v>0</v>
      </c>
      <c r="AF265" s="141">
        <f t="shared" si="75"/>
        <v>0</v>
      </c>
      <c r="AG265" s="141">
        <f t="shared" si="76"/>
        <v>0</v>
      </c>
      <c r="AH265" s="141">
        <f t="shared" si="77"/>
        <v>0</v>
      </c>
      <c r="AI265" s="141">
        <f t="shared" si="78"/>
        <v>0</v>
      </c>
      <c r="AJ265" s="141">
        <f t="shared" si="79"/>
        <v>0</v>
      </c>
      <c r="AK265" s="142">
        <f t="shared" si="80"/>
        <v>0</v>
      </c>
      <c r="AL265" s="142">
        <f t="shared" si="81"/>
        <v>0</v>
      </c>
      <c r="AM265" s="142">
        <f t="shared" si="82"/>
        <v>0</v>
      </c>
      <c r="AN265" s="142">
        <f t="shared" si="83"/>
        <v>0</v>
      </c>
      <c r="AO265" s="142">
        <f t="shared" si="84"/>
        <v>0</v>
      </c>
      <c r="AP265" s="142">
        <f t="shared" si="85"/>
        <v>0</v>
      </c>
      <c r="AQ265" s="78"/>
      <c r="AR265" s="78"/>
      <c r="AS265" s="78"/>
      <c r="AT265" s="78"/>
      <c r="AU265" s="78"/>
      <c r="AV265" s="78"/>
      <c r="AW265" s="78"/>
      <c r="AX265" s="78"/>
      <c r="AY265" s="78"/>
      <c r="AZ265" s="78"/>
    </row>
    <row r="266" spans="1:52" s="100" customFormat="1" ht="15" customHeight="1" x14ac:dyDescent="0.25">
      <c r="A266" s="98">
        <f>D9</f>
        <v>10000950</v>
      </c>
      <c r="B266" s="98">
        <f>D15</f>
        <v>2</v>
      </c>
      <c r="C266" s="101"/>
      <c r="D266" s="224"/>
      <c r="E266" s="225"/>
      <c r="F266" s="226"/>
      <c r="G266" s="101"/>
      <c r="H266" s="105"/>
      <c r="I266" s="120"/>
      <c r="J266" s="105"/>
      <c r="K266" s="122"/>
      <c r="L266" s="84"/>
      <c r="M266" s="84"/>
      <c r="N266" s="84"/>
      <c r="O266" s="84"/>
      <c r="P266" s="84"/>
      <c r="Q266" s="84"/>
      <c r="R266" s="84"/>
      <c r="S266" s="84"/>
      <c r="T266" s="84"/>
      <c r="U266" s="84"/>
      <c r="V266" s="84"/>
      <c r="W266" s="84"/>
      <c r="X266" s="211"/>
      <c r="Y266" s="103"/>
      <c r="Z266" s="103"/>
      <c r="AA266" s="102"/>
      <c r="AB266" s="171"/>
      <c r="AC266" s="141">
        <f t="shared" si="72"/>
        <v>0</v>
      </c>
      <c r="AD266" s="141">
        <f t="shared" si="73"/>
        <v>0</v>
      </c>
      <c r="AE266" s="141">
        <f t="shared" si="74"/>
        <v>0</v>
      </c>
      <c r="AF266" s="141">
        <f t="shared" si="75"/>
        <v>0</v>
      </c>
      <c r="AG266" s="141">
        <f t="shared" si="76"/>
        <v>0</v>
      </c>
      <c r="AH266" s="141">
        <f t="shared" si="77"/>
        <v>0</v>
      </c>
      <c r="AI266" s="141">
        <f t="shared" si="78"/>
        <v>0</v>
      </c>
      <c r="AJ266" s="141">
        <f t="shared" si="79"/>
        <v>0</v>
      </c>
      <c r="AK266" s="142">
        <f t="shared" si="80"/>
        <v>0</v>
      </c>
      <c r="AL266" s="142">
        <f t="shared" si="81"/>
        <v>0</v>
      </c>
      <c r="AM266" s="142">
        <f t="shared" si="82"/>
        <v>0</v>
      </c>
      <c r="AN266" s="142">
        <f t="shared" si="83"/>
        <v>0</v>
      </c>
      <c r="AO266" s="142">
        <f t="shared" si="84"/>
        <v>0</v>
      </c>
      <c r="AP266" s="142">
        <f t="shared" si="85"/>
        <v>0</v>
      </c>
      <c r="AQ266" s="78"/>
      <c r="AR266" s="78"/>
      <c r="AS266" s="78"/>
      <c r="AT266" s="78"/>
      <c r="AU266" s="78"/>
      <c r="AV266" s="78"/>
      <c r="AW266" s="78"/>
      <c r="AX266" s="78"/>
      <c r="AY266" s="78"/>
      <c r="AZ266" s="78"/>
    </row>
    <row r="267" spans="1:52" s="100" customFormat="1" ht="15" customHeight="1" x14ac:dyDescent="0.25">
      <c r="A267" s="98">
        <f>D9</f>
        <v>10000950</v>
      </c>
      <c r="B267" s="98">
        <f>D15</f>
        <v>2</v>
      </c>
      <c r="C267" s="97"/>
      <c r="D267" s="99"/>
      <c r="E267" s="97"/>
      <c r="F267" s="83"/>
      <c r="G267" s="97"/>
      <c r="H267" s="104"/>
      <c r="I267" s="119"/>
      <c r="J267" s="104"/>
      <c r="K267" s="121"/>
      <c r="L267" s="83"/>
      <c r="M267" s="83"/>
      <c r="N267" s="83"/>
      <c r="O267" s="83"/>
      <c r="P267" s="83"/>
      <c r="Q267" s="83"/>
      <c r="R267" s="83"/>
      <c r="S267" s="83"/>
      <c r="T267" s="83"/>
      <c r="U267" s="83"/>
      <c r="V267" s="83"/>
      <c r="W267" s="83"/>
      <c r="X267" s="212"/>
      <c r="Y267" s="228"/>
      <c r="Z267" s="228"/>
      <c r="AA267" s="229"/>
      <c r="AB267" s="171"/>
      <c r="AC267" s="141">
        <f t="shared" si="72"/>
        <v>0</v>
      </c>
      <c r="AD267" s="141">
        <f t="shared" si="73"/>
        <v>0</v>
      </c>
      <c r="AE267" s="141">
        <f t="shared" si="74"/>
        <v>0</v>
      </c>
      <c r="AF267" s="141">
        <f t="shared" si="75"/>
        <v>0</v>
      </c>
      <c r="AG267" s="141">
        <f t="shared" si="76"/>
        <v>0</v>
      </c>
      <c r="AH267" s="141">
        <f t="shared" si="77"/>
        <v>0</v>
      </c>
      <c r="AI267" s="141">
        <f t="shared" si="78"/>
        <v>0</v>
      </c>
      <c r="AJ267" s="141">
        <f t="shared" si="79"/>
        <v>0</v>
      </c>
      <c r="AK267" s="142">
        <f t="shared" si="80"/>
        <v>0</v>
      </c>
      <c r="AL267" s="142">
        <f t="shared" si="81"/>
        <v>0</v>
      </c>
      <c r="AM267" s="142">
        <f t="shared" si="82"/>
        <v>0</v>
      </c>
      <c r="AN267" s="142">
        <f t="shared" si="83"/>
        <v>0</v>
      </c>
      <c r="AO267" s="142">
        <f t="shared" si="84"/>
        <v>0</v>
      </c>
      <c r="AP267" s="142">
        <f t="shared" si="85"/>
        <v>0</v>
      </c>
      <c r="AQ267" s="78"/>
      <c r="AR267" s="78"/>
      <c r="AS267" s="78"/>
      <c r="AT267" s="78"/>
      <c r="AU267" s="78"/>
      <c r="AV267" s="78"/>
      <c r="AW267" s="78"/>
      <c r="AX267" s="78"/>
      <c r="AY267" s="78"/>
      <c r="AZ267" s="78"/>
    </row>
    <row r="268" spans="1:52" s="100" customFormat="1" ht="15" customHeight="1" x14ac:dyDescent="0.25">
      <c r="A268" s="155">
        <f>D9</f>
        <v>10000950</v>
      </c>
      <c r="B268" s="156">
        <f>D15</f>
        <v>2</v>
      </c>
      <c r="C268" s="101"/>
      <c r="D268" s="224"/>
      <c r="E268" s="225"/>
      <c r="F268" s="226"/>
      <c r="G268" s="101"/>
      <c r="H268" s="105"/>
      <c r="I268" s="120"/>
      <c r="J268" s="105"/>
      <c r="K268" s="122"/>
      <c r="L268" s="84"/>
      <c r="M268" s="84"/>
      <c r="N268" s="84"/>
      <c r="O268" s="84"/>
      <c r="P268" s="84"/>
      <c r="Q268" s="84"/>
      <c r="R268" s="84"/>
      <c r="S268" s="84"/>
      <c r="T268" s="84"/>
      <c r="U268" s="84"/>
      <c r="V268" s="84"/>
      <c r="W268" s="84"/>
      <c r="X268" s="211"/>
      <c r="Y268" s="103"/>
      <c r="Z268" s="103"/>
      <c r="AA268" s="102"/>
      <c r="AB268" s="171"/>
      <c r="AC268" s="141">
        <f t="shared" si="72"/>
        <v>0</v>
      </c>
      <c r="AD268" s="141">
        <f t="shared" si="73"/>
        <v>0</v>
      </c>
      <c r="AE268" s="141">
        <f t="shared" si="74"/>
        <v>0</v>
      </c>
      <c r="AF268" s="141">
        <f t="shared" si="75"/>
        <v>0</v>
      </c>
      <c r="AG268" s="141">
        <f t="shared" si="76"/>
        <v>0</v>
      </c>
      <c r="AH268" s="141">
        <f t="shared" si="77"/>
        <v>0</v>
      </c>
      <c r="AI268" s="141">
        <f t="shared" si="78"/>
        <v>0</v>
      </c>
      <c r="AJ268" s="141">
        <f t="shared" si="79"/>
        <v>0</v>
      </c>
      <c r="AK268" s="142">
        <f t="shared" si="80"/>
        <v>0</v>
      </c>
      <c r="AL268" s="142">
        <f t="shared" si="81"/>
        <v>0</v>
      </c>
      <c r="AM268" s="142">
        <f t="shared" si="82"/>
        <v>0</v>
      </c>
      <c r="AN268" s="142">
        <f t="shared" si="83"/>
        <v>0</v>
      </c>
      <c r="AO268" s="142">
        <f t="shared" si="84"/>
        <v>0</v>
      </c>
      <c r="AP268" s="142">
        <f t="shared" si="85"/>
        <v>0</v>
      </c>
      <c r="AQ268" s="78"/>
      <c r="AR268" s="78"/>
      <c r="AS268" s="78"/>
      <c r="AT268" s="78"/>
      <c r="AU268" s="78"/>
      <c r="AV268" s="78"/>
      <c r="AW268" s="78"/>
      <c r="AX268" s="78"/>
      <c r="AY268" s="78"/>
      <c r="AZ268" s="78"/>
    </row>
    <row r="269" spans="1:52" s="100" customFormat="1" ht="15" customHeight="1" x14ac:dyDescent="0.25">
      <c r="A269" s="157">
        <f>D9</f>
        <v>10000950</v>
      </c>
      <c r="B269" s="158">
        <f>D15</f>
        <v>2</v>
      </c>
      <c r="C269" s="97"/>
      <c r="D269" s="99"/>
      <c r="E269" s="97"/>
      <c r="F269" s="83"/>
      <c r="G269" s="97"/>
      <c r="H269" s="104"/>
      <c r="I269" s="119"/>
      <c r="J269" s="104"/>
      <c r="K269" s="121"/>
      <c r="L269" s="83"/>
      <c r="M269" s="83"/>
      <c r="N269" s="83"/>
      <c r="O269" s="83"/>
      <c r="P269" s="83"/>
      <c r="Q269" s="83"/>
      <c r="R269" s="83"/>
      <c r="S269" s="83"/>
      <c r="T269" s="83"/>
      <c r="U269" s="83"/>
      <c r="V269" s="83"/>
      <c r="W269" s="83"/>
      <c r="X269" s="212"/>
      <c r="Y269" s="228"/>
      <c r="Z269" s="228"/>
      <c r="AA269" s="229"/>
      <c r="AB269" s="171"/>
      <c r="AC269" s="141">
        <f t="shared" si="72"/>
        <v>0</v>
      </c>
      <c r="AD269" s="141">
        <f t="shared" si="73"/>
        <v>0</v>
      </c>
      <c r="AE269" s="141">
        <f t="shared" si="74"/>
        <v>0</v>
      </c>
      <c r="AF269" s="141">
        <f t="shared" si="75"/>
        <v>0</v>
      </c>
      <c r="AG269" s="141">
        <f t="shared" si="76"/>
        <v>0</v>
      </c>
      <c r="AH269" s="141">
        <f t="shared" si="77"/>
        <v>0</v>
      </c>
      <c r="AI269" s="141">
        <f t="shared" si="78"/>
        <v>0</v>
      </c>
      <c r="AJ269" s="141">
        <f t="shared" si="79"/>
        <v>0</v>
      </c>
      <c r="AK269" s="142">
        <f t="shared" si="80"/>
        <v>0</v>
      </c>
      <c r="AL269" s="142">
        <f t="shared" si="81"/>
        <v>0</v>
      </c>
      <c r="AM269" s="142">
        <f t="shared" si="82"/>
        <v>0</v>
      </c>
      <c r="AN269" s="142">
        <f t="shared" si="83"/>
        <v>0</v>
      </c>
      <c r="AO269" s="142">
        <f t="shared" si="84"/>
        <v>0</v>
      </c>
      <c r="AP269" s="142">
        <f t="shared" si="85"/>
        <v>0</v>
      </c>
      <c r="AQ269" s="78"/>
      <c r="AR269" s="78"/>
      <c r="AS269" s="78"/>
      <c r="AT269" s="78"/>
      <c r="AU269" s="78"/>
      <c r="AV269" s="78"/>
      <c r="AW269" s="78"/>
      <c r="AX269" s="78"/>
      <c r="AY269" s="78"/>
      <c r="AZ269" s="78"/>
    </row>
    <row r="270" spans="1:52" s="100" customFormat="1" ht="15" customHeight="1" x14ac:dyDescent="0.25">
      <c r="A270" s="159">
        <f>D9</f>
        <v>10000950</v>
      </c>
      <c r="B270" s="160">
        <f>D15</f>
        <v>2</v>
      </c>
      <c r="C270" s="101"/>
      <c r="D270" s="224"/>
      <c r="E270" s="225"/>
      <c r="F270" s="226"/>
      <c r="G270" s="101"/>
      <c r="H270" s="105"/>
      <c r="I270" s="120"/>
      <c r="J270" s="105"/>
      <c r="K270" s="122"/>
      <c r="L270" s="84"/>
      <c r="M270" s="84"/>
      <c r="N270" s="84"/>
      <c r="O270" s="84"/>
      <c r="P270" s="84"/>
      <c r="Q270" s="84"/>
      <c r="R270" s="84"/>
      <c r="S270" s="84"/>
      <c r="T270" s="84"/>
      <c r="U270" s="84"/>
      <c r="V270" s="84"/>
      <c r="W270" s="84"/>
      <c r="X270" s="211"/>
      <c r="Y270" s="103"/>
      <c r="Z270" s="103"/>
      <c r="AA270" s="102"/>
      <c r="AB270" s="172"/>
      <c r="AC270" s="141">
        <f t="shared" si="72"/>
        <v>0</v>
      </c>
      <c r="AD270" s="141">
        <f t="shared" si="73"/>
        <v>0</v>
      </c>
      <c r="AE270" s="141">
        <f t="shared" si="74"/>
        <v>0</v>
      </c>
      <c r="AF270" s="141">
        <f t="shared" si="75"/>
        <v>0</v>
      </c>
      <c r="AG270" s="141">
        <f t="shared" si="76"/>
        <v>0</v>
      </c>
      <c r="AH270" s="141">
        <f t="shared" si="77"/>
        <v>0</v>
      </c>
      <c r="AI270" s="141">
        <f t="shared" si="78"/>
        <v>0</v>
      </c>
      <c r="AJ270" s="141">
        <f t="shared" si="79"/>
        <v>0</v>
      </c>
      <c r="AK270" s="142">
        <f t="shared" si="80"/>
        <v>0</v>
      </c>
      <c r="AL270" s="142">
        <f t="shared" si="81"/>
        <v>0</v>
      </c>
      <c r="AM270" s="142">
        <f t="shared" si="82"/>
        <v>0</v>
      </c>
      <c r="AN270" s="142">
        <f t="shared" si="83"/>
        <v>0</v>
      </c>
      <c r="AO270" s="142">
        <f t="shared" si="84"/>
        <v>0</v>
      </c>
      <c r="AP270" s="142">
        <f t="shared" si="85"/>
        <v>0</v>
      </c>
      <c r="AQ270" s="78"/>
      <c r="AR270" s="78"/>
      <c r="AS270" s="78"/>
      <c r="AT270" s="78"/>
      <c r="AU270" s="78"/>
      <c r="AV270" s="78"/>
      <c r="AW270" s="78"/>
      <c r="AX270" s="78"/>
      <c r="AY270" s="78"/>
      <c r="AZ270" s="78"/>
    </row>
    <row r="271" spans="1:52" s="165" customFormat="1" ht="15" customHeight="1" thickBot="1" x14ac:dyDescent="0.3">
      <c r="A271" s="162"/>
      <c r="B271" s="162"/>
      <c r="C271" s="200">
        <f t="shared" ref="C271:AA271" si="86">COUNTA(C21:C270)</f>
        <v>27</v>
      </c>
      <c r="D271" s="200">
        <f t="shared" si="86"/>
        <v>27</v>
      </c>
      <c r="E271" s="200">
        <f t="shared" si="86"/>
        <v>27</v>
      </c>
      <c r="F271" s="200">
        <f t="shared" si="86"/>
        <v>27</v>
      </c>
      <c r="G271" s="200">
        <f t="shared" si="86"/>
        <v>27</v>
      </c>
      <c r="H271" s="200">
        <f t="shared" si="86"/>
        <v>27</v>
      </c>
      <c r="I271" s="201">
        <f t="shared" si="86"/>
        <v>27</v>
      </c>
      <c r="J271" s="201">
        <f t="shared" si="86"/>
        <v>27</v>
      </c>
      <c r="K271" s="200">
        <f t="shared" si="86"/>
        <v>27</v>
      </c>
      <c r="L271" s="200">
        <f t="shared" si="86"/>
        <v>20</v>
      </c>
      <c r="M271" s="200">
        <f t="shared" si="86"/>
        <v>20</v>
      </c>
      <c r="N271" s="200">
        <f t="shared" si="86"/>
        <v>20</v>
      </c>
      <c r="O271" s="200">
        <f t="shared" si="86"/>
        <v>20</v>
      </c>
      <c r="P271" s="200">
        <f t="shared" si="86"/>
        <v>22</v>
      </c>
      <c r="Q271" s="200">
        <f t="shared" si="86"/>
        <v>19</v>
      </c>
      <c r="R271" s="200">
        <f t="shared" si="86"/>
        <v>17</v>
      </c>
      <c r="S271" s="200">
        <f t="shared" si="86"/>
        <v>23</v>
      </c>
      <c r="T271" s="200">
        <f t="shared" si="86"/>
        <v>17</v>
      </c>
      <c r="U271" s="200">
        <f t="shared" si="86"/>
        <v>17</v>
      </c>
      <c r="V271" s="200">
        <f t="shared" si="86"/>
        <v>22</v>
      </c>
      <c r="W271" s="200">
        <f t="shared" si="86"/>
        <v>20</v>
      </c>
      <c r="X271" s="200">
        <f t="shared" si="86"/>
        <v>27</v>
      </c>
      <c r="Y271" s="200">
        <f>COUNTA(Y21:Y270)</f>
        <v>27</v>
      </c>
      <c r="Z271" s="200">
        <f t="shared" si="86"/>
        <v>27</v>
      </c>
      <c r="AA271" s="200">
        <f t="shared" si="86"/>
        <v>0</v>
      </c>
      <c r="AB271" s="202"/>
      <c r="AC271" s="163"/>
      <c r="AD271" s="163"/>
      <c r="AE271" s="163"/>
      <c r="AF271" s="163"/>
      <c r="AG271" s="163"/>
      <c r="AH271" s="163"/>
      <c r="AI271" s="163"/>
      <c r="AJ271" s="163"/>
      <c r="AK271" s="164"/>
      <c r="AL271" s="164"/>
      <c r="AM271" s="164"/>
      <c r="AN271" s="164"/>
      <c r="AO271" s="164"/>
      <c r="AP271" s="164"/>
      <c r="AQ271" s="164"/>
      <c r="AR271" s="164"/>
      <c r="AS271" s="164"/>
      <c r="AT271" s="164"/>
      <c r="AU271" s="164"/>
      <c r="AV271" s="164"/>
      <c r="AW271" s="164"/>
      <c r="AX271" s="164"/>
      <c r="AY271" s="164"/>
      <c r="AZ271" s="164"/>
    </row>
    <row r="272" spans="1:52" s="2" customFormat="1" ht="25.5" customHeight="1" thickBot="1" x14ac:dyDescent="0.35">
      <c r="A272" s="90"/>
      <c r="B272" s="14"/>
      <c r="C272" s="153" t="s">
        <v>50</v>
      </c>
      <c r="D272" s="154"/>
      <c r="E272" s="217">
        <f>SUM(H21:H270,J21:J270)</f>
        <v>7231980</v>
      </c>
      <c r="F272" s="69"/>
      <c r="G272" s="197" t="s">
        <v>51</v>
      </c>
      <c r="H272" s="198">
        <v>11450812</v>
      </c>
      <c r="I272" s="196"/>
      <c r="J272" s="69"/>
      <c r="K272" s="23"/>
      <c r="L272" s="28"/>
      <c r="M272" s="28"/>
      <c r="N272" s="28"/>
      <c r="O272" s="28"/>
      <c r="P272" s="28"/>
      <c r="Q272" s="28"/>
      <c r="R272" s="28"/>
      <c r="S272" s="28"/>
      <c r="T272" s="28"/>
      <c r="U272" s="28"/>
      <c r="V272" s="28"/>
      <c r="W272" s="28"/>
      <c r="X272" s="28"/>
      <c r="Y272" s="28"/>
      <c r="Z272" s="28"/>
      <c r="AA272" s="71"/>
      <c r="AB272" s="173"/>
      <c r="AC272" s="143">
        <f t="shared" ref="AC272:AP272" si="87">SUM(AC21:AC270)</f>
        <v>27</v>
      </c>
      <c r="AD272" s="143">
        <f t="shared" si="87"/>
        <v>27</v>
      </c>
      <c r="AE272" s="143">
        <f t="shared" si="87"/>
        <v>0</v>
      </c>
      <c r="AF272" s="143" t="e">
        <f t="shared" si="87"/>
        <v>#REF!</v>
      </c>
      <c r="AG272" s="143">
        <f t="shared" si="87"/>
        <v>27</v>
      </c>
      <c r="AH272" s="143">
        <f t="shared" si="87"/>
        <v>0</v>
      </c>
      <c r="AI272" s="143">
        <f t="shared" si="87"/>
        <v>27</v>
      </c>
      <c r="AJ272" s="143">
        <f t="shared" si="87"/>
        <v>0</v>
      </c>
      <c r="AK272" s="143">
        <f t="shared" si="87"/>
        <v>24</v>
      </c>
      <c r="AL272" s="143">
        <f t="shared" si="87"/>
        <v>3</v>
      </c>
      <c r="AM272" s="143">
        <f t="shared" si="87"/>
        <v>0</v>
      </c>
      <c r="AN272" s="143">
        <f t="shared" si="87"/>
        <v>0</v>
      </c>
      <c r="AO272" s="143">
        <f t="shared" si="87"/>
        <v>0</v>
      </c>
      <c r="AP272" s="143">
        <f t="shared" si="87"/>
        <v>0</v>
      </c>
      <c r="AQ272" s="28"/>
      <c r="AR272" s="28"/>
      <c r="AS272" s="28"/>
      <c r="AT272" s="28"/>
      <c r="AU272" s="28"/>
      <c r="AV272" s="28"/>
      <c r="AW272" s="28"/>
      <c r="AX272" s="28"/>
      <c r="AY272" s="28"/>
      <c r="AZ272" s="28"/>
    </row>
    <row r="273" spans="1:52" s="2" customFormat="1" ht="19.5" customHeight="1" thickBot="1" x14ac:dyDescent="0.35">
      <c r="A273" s="90"/>
      <c r="B273" s="14"/>
      <c r="C273" s="69"/>
      <c r="D273" s="27"/>
      <c r="E273" s="23"/>
      <c r="F273" s="72"/>
      <c r="G273" s="203">
        <f>COUNTIF(G21:G270,"ESF")</f>
        <v>0</v>
      </c>
      <c r="H273" s="73"/>
      <c r="I273" s="72"/>
      <c r="J273" s="72"/>
      <c r="K273" s="70"/>
      <c r="L273" s="28"/>
      <c r="M273" s="28"/>
      <c r="N273" s="28"/>
      <c r="O273" s="28"/>
      <c r="P273" s="28"/>
      <c r="Q273" s="28"/>
      <c r="R273" s="28"/>
      <c r="S273" s="28"/>
      <c r="T273" s="28"/>
      <c r="U273" s="28"/>
      <c r="V273" s="28"/>
      <c r="W273" s="28"/>
      <c r="X273" s="28"/>
      <c r="Y273" s="28"/>
      <c r="Z273" s="28"/>
      <c r="AA273" s="71"/>
      <c r="AB273" s="174"/>
      <c r="AC273" s="138"/>
      <c r="AD273" s="138"/>
      <c r="AE273" s="138"/>
      <c r="AF273" s="138"/>
      <c r="AG273" s="138"/>
      <c r="AH273" s="138"/>
      <c r="AI273" s="138"/>
      <c r="AJ273" s="138"/>
      <c r="AK273" s="107"/>
      <c r="AL273" s="107"/>
      <c r="AM273" s="107"/>
      <c r="AN273" s="107"/>
      <c r="AO273" s="107"/>
      <c r="AP273" s="107"/>
      <c r="AQ273" s="23"/>
      <c r="AR273" s="23"/>
      <c r="AS273" s="23"/>
      <c r="AT273" s="23"/>
      <c r="AU273" s="23"/>
      <c r="AV273" s="23"/>
      <c r="AW273" s="23"/>
      <c r="AX273" s="23"/>
      <c r="AY273" s="23"/>
      <c r="AZ273" s="23"/>
    </row>
    <row r="274" spans="1:52" s="2" customFormat="1" ht="90.75" customHeight="1" thickBot="1" x14ac:dyDescent="0.35">
      <c r="A274" s="90"/>
      <c r="B274" s="14"/>
      <c r="C274" s="252" t="s">
        <v>52</v>
      </c>
      <c r="D274" s="253"/>
      <c r="E274" s="253"/>
      <c r="F274" s="249" t="s">
        <v>179</v>
      </c>
      <c r="G274" s="250"/>
      <c r="H274" s="250"/>
      <c r="I274" s="250"/>
      <c r="J274" s="251"/>
      <c r="K274" s="70"/>
      <c r="L274" s="28"/>
      <c r="M274" s="28"/>
      <c r="N274" s="28"/>
      <c r="O274" s="28"/>
      <c r="P274" s="28"/>
      <c r="Q274" s="28"/>
      <c r="R274" s="28"/>
      <c r="S274" s="28"/>
      <c r="T274" s="28"/>
      <c r="U274" s="28"/>
      <c r="V274" s="28"/>
      <c r="W274" s="28"/>
      <c r="X274" s="28"/>
      <c r="Y274" s="28"/>
      <c r="Z274" s="28"/>
      <c r="AA274" s="71"/>
      <c r="AB274" s="174"/>
      <c r="AC274" s="107"/>
      <c r="AD274" s="107"/>
      <c r="AE274" s="107"/>
      <c r="AF274" s="107"/>
      <c r="AG274" s="107"/>
      <c r="AH274" s="107"/>
      <c r="AI274" s="107"/>
      <c r="AJ274" s="138"/>
      <c r="AK274" s="107"/>
      <c r="AL274" s="107"/>
      <c r="AM274" s="107"/>
      <c r="AN274" s="107"/>
      <c r="AO274" s="107"/>
      <c r="AP274" s="107"/>
      <c r="AQ274" s="23"/>
      <c r="AR274" s="23"/>
      <c r="AS274" s="23"/>
      <c r="AT274" s="23"/>
      <c r="AU274" s="23"/>
      <c r="AV274" s="23"/>
      <c r="AW274" s="23"/>
      <c r="AX274" s="23"/>
      <c r="AY274" s="23"/>
      <c r="AZ274" s="23"/>
    </row>
    <row r="275" spans="1:52" s="2" customFormat="1" ht="14.25" customHeight="1" x14ac:dyDescent="0.3">
      <c r="A275" s="90"/>
      <c r="B275" s="14"/>
      <c r="C275" s="74"/>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71"/>
      <c r="AB275" s="174"/>
      <c r="AC275" s="107"/>
      <c r="AD275" s="107"/>
      <c r="AE275" s="107"/>
      <c r="AF275" s="107"/>
      <c r="AG275" s="107"/>
      <c r="AH275" s="107"/>
      <c r="AI275" s="107"/>
      <c r="AJ275" s="138"/>
      <c r="AK275" s="107"/>
      <c r="AL275" s="107"/>
      <c r="AM275" s="107"/>
      <c r="AN275" s="107"/>
      <c r="AO275" s="107"/>
      <c r="AP275" s="107"/>
      <c r="AQ275" s="23"/>
      <c r="AR275" s="23"/>
      <c r="AS275" s="23"/>
      <c r="AT275" s="23"/>
      <c r="AU275" s="23"/>
      <c r="AV275" s="23"/>
      <c r="AW275" s="23"/>
      <c r="AX275" s="23"/>
      <c r="AY275" s="23"/>
      <c r="AZ275" s="23"/>
    </row>
    <row r="276" spans="1:52" s="2" customFormat="1" ht="14.25" customHeight="1" x14ac:dyDescent="0.3">
      <c r="A276" s="90"/>
      <c r="B276" s="14"/>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71"/>
      <c r="AB276" s="174"/>
      <c r="AC276" s="107"/>
      <c r="AD276" s="107"/>
      <c r="AE276" s="107"/>
      <c r="AF276" s="107"/>
      <c r="AG276" s="107"/>
      <c r="AH276" s="107"/>
      <c r="AI276" s="107"/>
      <c r="AJ276" s="138"/>
      <c r="AK276" s="107"/>
      <c r="AL276" s="107"/>
      <c r="AM276" s="107"/>
      <c r="AN276" s="107"/>
      <c r="AO276" s="107"/>
      <c r="AP276" s="107"/>
      <c r="AQ276" s="23"/>
      <c r="AR276" s="23"/>
      <c r="AS276" s="23"/>
      <c r="AT276" s="23"/>
      <c r="AU276" s="23"/>
      <c r="AV276" s="23"/>
      <c r="AW276" s="23"/>
      <c r="AX276" s="23"/>
      <c r="AY276" s="23"/>
      <c r="AZ276" s="23"/>
    </row>
    <row r="277" spans="1:52" s="2" customFormat="1" ht="14.25" customHeight="1" x14ac:dyDescent="0.3">
      <c r="A277" s="90"/>
      <c r="B277" s="14"/>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71"/>
      <c r="AB277" s="174"/>
      <c r="AC277" s="107"/>
      <c r="AD277" s="107"/>
      <c r="AE277" s="107"/>
      <c r="AF277" s="107"/>
      <c r="AG277" s="107"/>
      <c r="AH277" s="107"/>
      <c r="AI277" s="107"/>
      <c r="AJ277" s="138"/>
      <c r="AK277" s="107"/>
      <c r="AL277" s="107"/>
      <c r="AM277" s="107"/>
      <c r="AN277" s="107"/>
      <c r="AO277" s="107"/>
      <c r="AP277" s="107"/>
      <c r="AQ277" s="23"/>
      <c r="AR277" s="23"/>
      <c r="AS277" s="23"/>
      <c r="AT277" s="23"/>
      <c r="AU277" s="23"/>
      <c r="AV277" s="23"/>
      <c r="AW277" s="23"/>
      <c r="AX277" s="23"/>
      <c r="AY277" s="23"/>
      <c r="AZ277" s="23"/>
    </row>
    <row r="278" spans="1:52" s="13" customFormat="1" ht="22.5" customHeight="1" x14ac:dyDescent="0.25">
      <c r="A278" s="91"/>
      <c r="C278" s="61" t="s">
        <v>53</v>
      </c>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175"/>
      <c r="AC278" s="111"/>
      <c r="AD278" s="111"/>
      <c r="AE278" s="111"/>
      <c r="AF278" s="111"/>
      <c r="AG278" s="111"/>
      <c r="AH278" s="111"/>
      <c r="AI278" s="111"/>
      <c r="AJ278" s="138"/>
      <c r="AK278" s="111"/>
      <c r="AL278" s="111"/>
      <c r="AM278" s="111"/>
      <c r="AN278" s="111"/>
      <c r="AO278" s="111"/>
      <c r="AP278" s="111"/>
      <c r="AQ278" s="30"/>
      <c r="AR278" s="30"/>
      <c r="AS278" s="30"/>
      <c r="AT278" s="30"/>
      <c r="AU278" s="30"/>
      <c r="AV278" s="30"/>
      <c r="AW278" s="30"/>
      <c r="AX278" s="30"/>
      <c r="AY278" s="30"/>
      <c r="AZ278" s="30"/>
    </row>
    <row r="279" spans="1:52" s="2" customFormat="1" ht="13.5" customHeight="1" thickBot="1" x14ac:dyDescent="0.35">
      <c r="A279" s="90"/>
      <c r="B279" s="14"/>
      <c r="C279" s="20"/>
      <c r="D279" s="23"/>
      <c r="E279" s="23"/>
      <c r="F279" s="62"/>
      <c r="G279" s="23"/>
      <c r="H279" s="23"/>
      <c r="I279" s="23"/>
      <c r="J279" s="23"/>
      <c r="K279" s="23"/>
      <c r="L279" s="23"/>
      <c r="M279" s="23"/>
      <c r="N279" s="23"/>
      <c r="O279" s="23"/>
      <c r="P279" s="23"/>
      <c r="Q279" s="23"/>
      <c r="R279" s="23"/>
      <c r="S279" s="23"/>
      <c r="T279" s="23"/>
      <c r="U279" s="23"/>
      <c r="V279" s="23"/>
      <c r="W279" s="23"/>
      <c r="X279" s="23"/>
      <c r="Y279" s="23"/>
      <c r="Z279" s="23"/>
      <c r="AA279" s="23"/>
      <c r="AB279" s="174"/>
      <c r="AC279" s="107"/>
      <c r="AD279" s="107"/>
      <c r="AE279" s="107"/>
      <c r="AF279" s="107"/>
      <c r="AG279" s="107"/>
      <c r="AH279" s="107"/>
      <c r="AI279" s="107"/>
      <c r="AJ279" s="138"/>
      <c r="AK279" s="107"/>
      <c r="AL279" s="107"/>
      <c r="AM279" s="107"/>
      <c r="AN279" s="107"/>
      <c r="AO279" s="107"/>
      <c r="AP279" s="107"/>
      <c r="AQ279" s="23"/>
      <c r="AR279" s="23"/>
      <c r="AS279" s="23"/>
      <c r="AT279" s="23"/>
      <c r="AU279" s="23"/>
      <c r="AV279" s="23"/>
      <c r="AW279" s="23"/>
      <c r="AX279" s="23"/>
      <c r="AY279" s="23"/>
      <c r="AZ279" s="23"/>
    </row>
    <row r="280" spans="1:52" s="36" customFormat="1" ht="51.75" customHeight="1" thickBot="1" x14ac:dyDescent="0.35">
      <c r="A280" s="92"/>
      <c r="B280" s="34"/>
      <c r="C280" s="270" t="s">
        <v>123</v>
      </c>
      <c r="D280" s="270"/>
      <c r="E280" s="271"/>
      <c r="F280" s="18" t="s">
        <v>142</v>
      </c>
      <c r="G280" s="75" t="s">
        <v>7</v>
      </c>
      <c r="H280" s="35"/>
      <c r="I280" s="35"/>
      <c r="J280" s="35"/>
      <c r="K280" s="35"/>
      <c r="L280" s="76"/>
      <c r="M280" s="76"/>
      <c r="N280" s="76"/>
      <c r="O280" s="76"/>
      <c r="P280" s="76"/>
      <c r="Q280" s="76"/>
      <c r="R280" s="76"/>
      <c r="S280" s="76"/>
      <c r="T280" s="76"/>
      <c r="U280" s="76"/>
      <c r="V280" s="76"/>
      <c r="W280" s="76"/>
      <c r="X280" s="76"/>
      <c r="Y280" s="76"/>
      <c r="Z280" s="76"/>
      <c r="AA280" s="35"/>
      <c r="AB280" s="176"/>
      <c r="AC280" s="144"/>
      <c r="AD280" s="144"/>
      <c r="AE280" s="144"/>
      <c r="AF280" s="144"/>
      <c r="AG280" s="144"/>
      <c r="AH280" s="144"/>
      <c r="AI280" s="144"/>
      <c r="AJ280" s="145"/>
      <c r="AK280" s="144"/>
      <c r="AL280" s="144"/>
      <c r="AM280" s="144"/>
      <c r="AN280" s="144"/>
      <c r="AO280" s="144"/>
      <c r="AP280" s="144"/>
      <c r="AQ280" s="35"/>
      <c r="AR280" s="35"/>
      <c r="AS280" s="35"/>
      <c r="AT280" s="35"/>
      <c r="AU280" s="35"/>
      <c r="AV280" s="35"/>
      <c r="AW280" s="35"/>
      <c r="AX280" s="35"/>
      <c r="AY280" s="35"/>
      <c r="AZ280" s="35"/>
    </row>
    <row r="281" spans="1:52" s="2" customFormat="1" ht="30.75" customHeight="1" x14ac:dyDescent="0.25">
      <c r="A281" s="90"/>
      <c r="B281" s="14"/>
      <c r="C281" s="272" t="str">
        <f>IF(F280="yes",CONCATENATE(C298,C299),"Please continue to Part 4")</f>
        <v>Please continue to Part 4</v>
      </c>
      <c r="D281" s="273"/>
      <c r="E281" s="273"/>
      <c r="F281" s="273"/>
      <c r="G281" s="273"/>
      <c r="H281" s="274"/>
      <c r="I281" s="115"/>
      <c r="J281" s="115"/>
      <c r="K281" s="116"/>
      <c r="L281" s="116"/>
      <c r="M281" s="116"/>
      <c r="N281" s="116"/>
      <c r="O281" s="116"/>
      <c r="P281" s="116"/>
      <c r="Q281" s="116"/>
      <c r="R281" s="116"/>
      <c r="S281" s="116"/>
      <c r="T281" s="116"/>
      <c r="U281" s="116"/>
      <c r="V281" s="116"/>
      <c r="W281" s="116"/>
      <c r="X281" s="116"/>
      <c r="Y281" s="116"/>
      <c r="Z281" s="116"/>
      <c r="AA281" s="116"/>
      <c r="AB281" s="174"/>
      <c r="AC281" s="107"/>
      <c r="AD281" s="107"/>
      <c r="AE281" s="107"/>
      <c r="AF281" s="107"/>
      <c r="AG281" s="107"/>
      <c r="AH281" s="107"/>
      <c r="AI281" s="107"/>
      <c r="AJ281" s="138"/>
      <c r="AK281" s="107"/>
      <c r="AL281" s="107"/>
      <c r="AM281" s="107"/>
      <c r="AN281" s="107"/>
      <c r="AO281" s="107"/>
      <c r="AP281" s="107"/>
      <c r="AQ281" s="23"/>
      <c r="AR281" s="23"/>
      <c r="AS281" s="23"/>
      <c r="AT281" s="23"/>
      <c r="AU281" s="23"/>
      <c r="AV281" s="23"/>
      <c r="AW281" s="23"/>
      <c r="AX281" s="23"/>
      <c r="AY281" s="23"/>
      <c r="AZ281" s="23"/>
    </row>
    <row r="282" spans="1:52" s="4" customFormat="1" ht="23.25" customHeight="1" thickBot="1" x14ac:dyDescent="0.35">
      <c r="A282" s="93"/>
      <c r="B282" s="16"/>
      <c r="C282" s="77" t="s">
        <v>54</v>
      </c>
      <c r="D282" s="20"/>
      <c r="E282" s="20"/>
      <c r="F282" s="32"/>
      <c r="G282" s="32"/>
      <c r="H282" s="32"/>
      <c r="I282" s="32"/>
      <c r="J282" s="32"/>
      <c r="K282" s="32"/>
      <c r="L282" s="32"/>
      <c r="M282" s="32"/>
      <c r="N282" s="32"/>
      <c r="O282" s="32"/>
      <c r="P282" s="32"/>
      <c r="Q282" s="32"/>
      <c r="R282" s="32"/>
      <c r="S282" s="32"/>
      <c r="T282" s="32"/>
      <c r="U282" s="32"/>
      <c r="V282" s="32"/>
      <c r="W282" s="32"/>
      <c r="X282" s="32"/>
      <c r="Y282" s="32"/>
      <c r="Z282" s="32"/>
      <c r="AA282" s="32"/>
      <c r="AB282" s="177"/>
      <c r="AC282" s="112"/>
      <c r="AD282" s="112"/>
      <c r="AE282" s="112"/>
      <c r="AF282" s="112"/>
      <c r="AG282" s="112"/>
      <c r="AH282" s="112"/>
      <c r="AI282" s="112"/>
      <c r="AJ282" s="146"/>
      <c r="AK282" s="112"/>
      <c r="AL282" s="112"/>
      <c r="AM282" s="112"/>
      <c r="AN282" s="112"/>
      <c r="AO282" s="112"/>
      <c r="AP282" s="112"/>
      <c r="AQ282" s="32"/>
      <c r="AR282" s="32"/>
      <c r="AS282" s="32"/>
      <c r="AT282" s="32"/>
      <c r="AU282" s="32"/>
      <c r="AV282" s="32"/>
      <c r="AW282" s="32"/>
      <c r="AX282" s="32"/>
      <c r="AY282" s="32"/>
      <c r="AZ282" s="32"/>
    </row>
    <row r="283" spans="1:52" s="13" customFormat="1" ht="31.5" customHeight="1" thickBot="1" x14ac:dyDescent="0.3">
      <c r="A283" s="91"/>
      <c r="C283" s="275" t="s">
        <v>120</v>
      </c>
      <c r="D283" s="276"/>
      <c r="E283" s="276"/>
      <c r="F283" s="276"/>
      <c r="G283" s="276"/>
      <c r="H283" s="18" t="s">
        <v>141</v>
      </c>
      <c r="I283" s="181"/>
      <c r="J283" s="181"/>
      <c r="K283" s="181"/>
      <c r="L283" s="181"/>
      <c r="M283" s="181"/>
      <c r="N283" s="181"/>
      <c r="O283" s="181"/>
      <c r="P283" s="181"/>
      <c r="Q283" s="181"/>
      <c r="R283" s="181"/>
      <c r="S283" s="181"/>
      <c r="T283" s="181"/>
      <c r="U283" s="181"/>
      <c r="V283" s="181"/>
      <c r="W283" s="181"/>
      <c r="X283" s="219"/>
      <c r="Y283" s="30"/>
      <c r="Z283" s="106">
        <f>IF(H283="YES",1,0)</f>
        <v>1</v>
      </c>
      <c r="AA283" s="111"/>
      <c r="AB283" s="180"/>
      <c r="AC283" s="111"/>
      <c r="AD283" s="111"/>
      <c r="AE283" s="111"/>
      <c r="AF283" s="111"/>
      <c r="AG283" s="111"/>
      <c r="AH283" s="111"/>
      <c r="AI283" s="111"/>
      <c r="AJ283" s="111"/>
      <c r="AK283" s="111"/>
      <c r="AL283" s="111"/>
      <c r="AM283" s="111"/>
      <c r="AN283" s="111"/>
      <c r="AO283" s="111"/>
      <c r="AP283" s="111"/>
      <c r="AQ283" s="30"/>
      <c r="AR283" s="30"/>
      <c r="AS283" s="30"/>
      <c r="AT283" s="30"/>
      <c r="AU283" s="30"/>
      <c r="AV283" s="30"/>
      <c r="AW283" s="30"/>
      <c r="AX283" s="30"/>
      <c r="AY283" s="30"/>
      <c r="AZ283" s="30"/>
    </row>
    <row r="284" spans="1:52" s="13" customFormat="1" ht="31.5" customHeight="1" thickBot="1" x14ac:dyDescent="0.3">
      <c r="A284" s="91"/>
      <c r="C284" s="275" t="s">
        <v>121</v>
      </c>
      <c r="D284" s="276"/>
      <c r="E284" s="276"/>
      <c r="F284" s="276"/>
      <c r="G284" s="276"/>
      <c r="H284" s="18" t="s">
        <v>141</v>
      </c>
      <c r="I284" s="181"/>
      <c r="J284" s="181"/>
      <c r="K284" s="181"/>
      <c r="L284" s="181"/>
      <c r="M284" s="181"/>
      <c r="N284" s="181"/>
      <c r="O284" s="181"/>
      <c r="P284" s="181"/>
      <c r="Q284" s="181"/>
      <c r="R284" s="181"/>
      <c r="S284" s="181"/>
      <c r="T284" s="181"/>
      <c r="U284" s="181"/>
      <c r="V284" s="181"/>
      <c r="W284" s="181"/>
      <c r="X284" s="219"/>
      <c r="Y284" s="30"/>
      <c r="Z284" s="106">
        <f>IF(H284="YES",1,0)</f>
        <v>1</v>
      </c>
      <c r="AA284" s="111"/>
      <c r="AB284" s="180"/>
      <c r="AC284" s="111"/>
      <c r="AD284" s="111"/>
      <c r="AE284" s="111"/>
      <c r="AF284" s="111"/>
      <c r="AG284" s="111"/>
      <c r="AH284" s="111"/>
      <c r="AI284" s="111"/>
      <c r="AJ284" s="111"/>
      <c r="AK284" s="111"/>
      <c r="AL284" s="111"/>
      <c r="AM284" s="111"/>
      <c r="AN284" s="111"/>
      <c r="AO284" s="111"/>
      <c r="AP284" s="111"/>
      <c r="AQ284" s="30"/>
      <c r="AR284" s="30"/>
      <c r="AS284" s="30"/>
      <c r="AT284" s="30"/>
      <c r="AU284" s="30"/>
      <c r="AV284" s="30"/>
      <c r="AW284" s="30"/>
      <c r="AX284" s="30"/>
      <c r="AY284" s="30"/>
      <c r="AZ284" s="30"/>
    </row>
    <row r="285" spans="1:52" s="13" customFormat="1" ht="31.5" customHeight="1" thickBot="1" x14ac:dyDescent="0.3">
      <c r="A285" s="91"/>
      <c r="C285" s="277" t="s">
        <v>124</v>
      </c>
      <c r="D285" s="278"/>
      <c r="E285" s="278"/>
      <c r="F285" s="278"/>
      <c r="G285" s="278"/>
      <c r="H285" s="18" t="s">
        <v>141</v>
      </c>
      <c r="I285" s="187"/>
      <c r="J285" s="187"/>
      <c r="K285" s="187"/>
      <c r="L285" s="187"/>
      <c r="M285" s="187"/>
      <c r="N285" s="187"/>
      <c r="O285" s="187"/>
      <c r="P285" s="187"/>
      <c r="Q285" s="187"/>
      <c r="R285" s="187"/>
      <c r="S285" s="187"/>
      <c r="T285" s="187"/>
      <c r="U285" s="187"/>
      <c r="V285" s="187"/>
      <c r="W285" s="187"/>
      <c r="X285" s="188"/>
      <c r="Y285" s="189"/>
      <c r="Z285" s="190">
        <f>IF(H285="YES",1,0)</f>
        <v>1</v>
      </c>
      <c r="AA285" s="191">
        <f>SUM(Z283:Z285)</f>
        <v>3</v>
      </c>
      <c r="AB285" s="180"/>
      <c r="AC285" s="111"/>
      <c r="AD285" s="111"/>
      <c r="AE285" s="111"/>
      <c r="AF285" s="111"/>
      <c r="AG285" s="111"/>
      <c r="AH285" s="111"/>
      <c r="AI285" s="111"/>
      <c r="AJ285" s="111"/>
      <c r="AK285" s="111"/>
      <c r="AL285" s="111"/>
      <c r="AM285" s="111"/>
      <c r="AN285" s="111"/>
      <c r="AO285" s="111"/>
      <c r="AP285" s="111"/>
      <c r="AQ285" s="30"/>
      <c r="AR285" s="30"/>
      <c r="AS285" s="30"/>
      <c r="AT285" s="30"/>
      <c r="AU285" s="30"/>
      <c r="AV285" s="30"/>
      <c r="AW285" s="30"/>
      <c r="AX285" s="30"/>
      <c r="AY285" s="30"/>
      <c r="AZ285" s="30"/>
    </row>
    <row r="286" spans="1:52" s="37" customFormat="1" ht="28.5" customHeight="1" thickBot="1" x14ac:dyDescent="0.3">
      <c r="A286" s="94"/>
      <c r="C286" s="78"/>
      <c r="D286" s="78"/>
      <c r="E286" s="78"/>
      <c r="F286" s="78"/>
      <c r="G286" s="232" t="str">
        <f>IF(AND(F17&lt;&gt;"NO",AA285&lt;3),"Error: Please ensure you have made your declarations known by ticking the boxes","")</f>
        <v/>
      </c>
      <c r="H286" s="233"/>
      <c r="I286" s="234"/>
      <c r="J286" s="234"/>
      <c r="K286" s="234"/>
      <c r="L286" s="234"/>
      <c r="M286" s="234"/>
      <c r="N286" s="234"/>
      <c r="O286" s="234"/>
      <c r="P286" s="234"/>
      <c r="Q286" s="234"/>
      <c r="R286" s="234"/>
      <c r="S286" s="234"/>
      <c r="T286" s="234"/>
      <c r="U286" s="234"/>
      <c r="V286" s="234"/>
      <c r="W286" s="234"/>
      <c r="X286" s="234"/>
      <c r="Y286" s="235"/>
      <c r="Z286" s="38"/>
      <c r="AA286" s="38"/>
      <c r="AB286" s="179"/>
      <c r="AC286" s="147"/>
      <c r="AD286" s="147"/>
      <c r="AE286" s="147"/>
      <c r="AF286" s="147"/>
      <c r="AG286" s="147"/>
      <c r="AH286" s="147"/>
      <c r="AI286" s="147"/>
      <c r="AJ286" s="138"/>
      <c r="AK286" s="147"/>
      <c r="AL286" s="147"/>
      <c r="AM286" s="147"/>
      <c r="AN286" s="147"/>
      <c r="AO286" s="147"/>
      <c r="AP286" s="147"/>
      <c r="AQ286" s="38"/>
      <c r="AR286" s="38"/>
      <c r="AS286" s="38"/>
      <c r="AT286" s="38"/>
      <c r="AU286" s="38"/>
      <c r="AV286" s="38"/>
      <c r="AW286" s="38"/>
      <c r="AX286" s="38"/>
      <c r="AY286" s="38"/>
      <c r="AZ286" s="38"/>
    </row>
    <row r="287" spans="1:52" s="2" customFormat="1" ht="21.75" customHeight="1" thickBot="1" x14ac:dyDescent="0.3">
      <c r="A287" s="90"/>
      <c r="B287" s="14"/>
      <c r="C287" s="50" t="s">
        <v>55</v>
      </c>
      <c r="D287" s="242" t="s">
        <v>180</v>
      </c>
      <c r="E287" s="243"/>
      <c r="F287" s="79" t="s">
        <v>2</v>
      </c>
      <c r="G287" s="236" t="str">
        <f>IF(OR(AND(F17="No",H285&lt;&gt;"Yes")),"First 2 declaration tick boxes Not Applicable. Final declaration box must be ticked","")</f>
        <v/>
      </c>
      <c r="H287" s="237"/>
      <c r="I287" s="237"/>
      <c r="J287" s="237"/>
      <c r="K287" s="237"/>
      <c r="L287" s="237"/>
      <c r="M287" s="237"/>
      <c r="N287" s="237"/>
      <c r="O287" s="237"/>
      <c r="P287" s="237"/>
      <c r="Q287" s="237"/>
      <c r="R287" s="237"/>
      <c r="S287" s="237"/>
      <c r="T287" s="237"/>
      <c r="U287" s="237"/>
      <c r="V287" s="237"/>
      <c r="W287" s="237"/>
      <c r="X287" s="237"/>
      <c r="Y287" s="238"/>
      <c r="Z287" s="23"/>
      <c r="AA287" s="23"/>
      <c r="AB287" s="174"/>
      <c r="AC287" s="107"/>
      <c r="AD287" s="107"/>
      <c r="AE287" s="107"/>
      <c r="AF287" s="107"/>
      <c r="AG287" s="107"/>
      <c r="AH287" s="107"/>
      <c r="AI287" s="107"/>
      <c r="AJ287" s="138"/>
      <c r="AK287" s="107"/>
      <c r="AL287" s="107"/>
      <c r="AM287" s="107"/>
      <c r="AN287" s="107"/>
      <c r="AO287" s="107"/>
      <c r="AP287" s="107"/>
      <c r="AQ287" s="23"/>
      <c r="AR287" s="23"/>
      <c r="AS287" s="23"/>
      <c r="AT287" s="23"/>
      <c r="AU287" s="23"/>
      <c r="AV287" s="23"/>
      <c r="AW287" s="23"/>
      <c r="AX287" s="23"/>
      <c r="AY287" s="23"/>
      <c r="AZ287" s="23"/>
    </row>
    <row r="288" spans="1:52" s="2" customFormat="1" ht="23.25" customHeight="1" thickBot="1" x14ac:dyDescent="0.3">
      <c r="A288" s="90"/>
      <c r="B288" s="14"/>
      <c r="C288" s="227"/>
      <c r="D288" s="29"/>
      <c r="E288" s="29"/>
      <c r="F288" s="23"/>
      <c r="G288" s="236"/>
      <c r="H288" s="237"/>
      <c r="I288" s="237"/>
      <c r="J288" s="237"/>
      <c r="K288" s="237"/>
      <c r="L288" s="237"/>
      <c r="M288" s="237"/>
      <c r="N288" s="237"/>
      <c r="O288" s="237"/>
      <c r="P288" s="237"/>
      <c r="Q288" s="237"/>
      <c r="R288" s="237"/>
      <c r="S288" s="237"/>
      <c r="T288" s="237"/>
      <c r="U288" s="237"/>
      <c r="V288" s="237"/>
      <c r="W288" s="237"/>
      <c r="X288" s="237"/>
      <c r="Y288" s="238"/>
      <c r="Z288" s="23"/>
      <c r="AA288" s="23"/>
      <c r="AB288" s="174"/>
      <c r="AC288" s="107"/>
      <c r="AD288" s="107"/>
      <c r="AE288" s="107"/>
      <c r="AF288" s="107"/>
      <c r="AG288" s="107"/>
      <c r="AH288" s="107"/>
      <c r="AI288" s="107"/>
      <c r="AJ288" s="138"/>
      <c r="AK288" s="107"/>
      <c r="AL288" s="107"/>
      <c r="AM288" s="107"/>
      <c r="AN288" s="107"/>
      <c r="AO288" s="107"/>
      <c r="AP288" s="107"/>
      <c r="AQ288" s="23"/>
      <c r="AR288" s="23"/>
      <c r="AS288" s="23"/>
      <c r="AT288" s="23"/>
      <c r="AU288" s="23"/>
      <c r="AV288" s="23"/>
      <c r="AW288" s="23"/>
      <c r="AX288" s="23"/>
      <c r="AY288" s="23"/>
      <c r="AZ288" s="23"/>
    </row>
    <row r="289" spans="1:52" s="2" customFormat="1" ht="21" customHeight="1" thickBot="1" x14ac:dyDescent="0.3">
      <c r="A289" s="90"/>
      <c r="B289" s="14"/>
      <c r="C289" s="27" t="s">
        <v>56</v>
      </c>
      <c r="D289" s="242" t="s">
        <v>181</v>
      </c>
      <c r="E289" s="243"/>
      <c r="F289" s="182" t="s">
        <v>2</v>
      </c>
      <c r="G289" s="236" t="str">
        <f>IF(COUNTA(C21:C270)&gt;COUNTA(G21:G270),"Error: Please ensure at least 1 Provision Type is selected for each Subcontractor","")</f>
        <v/>
      </c>
      <c r="H289" s="237"/>
      <c r="I289" s="237"/>
      <c r="J289" s="237"/>
      <c r="K289" s="237"/>
      <c r="L289" s="237"/>
      <c r="M289" s="237"/>
      <c r="N289" s="237"/>
      <c r="O289" s="237"/>
      <c r="P289" s="237"/>
      <c r="Q289" s="237"/>
      <c r="R289" s="237"/>
      <c r="S289" s="237"/>
      <c r="T289" s="237"/>
      <c r="U289" s="237"/>
      <c r="V289" s="237"/>
      <c r="W289" s="237"/>
      <c r="X289" s="237"/>
      <c r="Y289" s="238"/>
      <c r="Z289" s="23"/>
      <c r="AA289" s="23"/>
      <c r="AB289" s="174"/>
      <c r="AC289" s="107"/>
      <c r="AD289" s="107"/>
      <c r="AE289" s="107"/>
      <c r="AF289" s="107"/>
      <c r="AG289" s="107"/>
      <c r="AH289" s="107"/>
      <c r="AI289" s="107"/>
      <c r="AJ289" s="138"/>
      <c r="AK289" s="107"/>
      <c r="AL289" s="107"/>
      <c r="AM289" s="107"/>
      <c r="AN289" s="107"/>
      <c r="AO289" s="107"/>
      <c r="AP289" s="107"/>
      <c r="AQ289" s="23"/>
      <c r="AR289" s="23"/>
      <c r="AS289" s="23"/>
      <c r="AT289" s="23"/>
      <c r="AU289" s="23"/>
      <c r="AV289" s="23"/>
      <c r="AW289" s="23"/>
      <c r="AX289" s="23"/>
      <c r="AY289" s="23"/>
      <c r="AZ289" s="23"/>
    </row>
    <row r="290" spans="1:52" s="2" customFormat="1" ht="21" customHeight="1" thickBot="1" x14ac:dyDescent="0.3">
      <c r="A290" s="90"/>
      <c r="B290" s="14"/>
      <c r="C290" s="27"/>
      <c r="D290" s="192"/>
      <c r="E290" s="192"/>
      <c r="F290" s="184"/>
      <c r="G290" s="236" t="str">
        <f>IF((C271&gt;SUM(L271:W271)),"Error: Please ensure at least 1 Location Area is selected for each Subcontractor","")</f>
        <v/>
      </c>
      <c r="H290" s="237"/>
      <c r="I290" s="237"/>
      <c r="J290" s="237"/>
      <c r="K290" s="237"/>
      <c r="L290" s="237"/>
      <c r="M290" s="237"/>
      <c r="N290" s="237"/>
      <c r="O290" s="237"/>
      <c r="P290" s="237"/>
      <c r="Q290" s="237"/>
      <c r="R290" s="237"/>
      <c r="S290" s="237"/>
      <c r="T290" s="237"/>
      <c r="U290" s="237"/>
      <c r="V290" s="237"/>
      <c r="W290" s="237"/>
      <c r="X290" s="237"/>
      <c r="Y290" s="238"/>
      <c r="Z290" s="23"/>
      <c r="AA290" s="23"/>
      <c r="AB290" s="174"/>
      <c r="AC290" s="107"/>
      <c r="AD290" s="107"/>
      <c r="AE290" s="107"/>
      <c r="AF290" s="107"/>
      <c r="AG290" s="107"/>
      <c r="AH290" s="107"/>
      <c r="AI290" s="107"/>
      <c r="AJ290" s="138"/>
      <c r="AK290" s="107"/>
      <c r="AL290" s="107"/>
      <c r="AM290" s="107"/>
      <c r="AN290" s="107"/>
      <c r="AO290" s="107"/>
      <c r="AP290" s="107"/>
      <c r="AQ290" s="23"/>
      <c r="AR290" s="23"/>
      <c r="AS290" s="23"/>
      <c r="AT290" s="23"/>
      <c r="AU290" s="23"/>
      <c r="AV290" s="23"/>
      <c r="AW290" s="23"/>
      <c r="AX290" s="23"/>
      <c r="AY290" s="23"/>
      <c r="AZ290" s="23"/>
    </row>
    <row r="291" spans="1:52" s="2" customFormat="1" ht="21" customHeight="1" thickBot="1" x14ac:dyDescent="0.3">
      <c r="A291" s="90"/>
      <c r="B291" s="14"/>
      <c r="C291" s="186" t="s">
        <v>57</v>
      </c>
      <c r="D291" s="239">
        <v>42823</v>
      </c>
      <c r="E291" s="240"/>
      <c r="F291" s="182" t="s">
        <v>2</v>
      </c>
      <c r="G291" s="236" t="str">
        <f>IF(AND(F17="YES",AC272=0),"Please ensure details of at least 1 Subcontractor is declared","")</f>
        <v/>
      </c>
      <c r="H291" s="237"/>
      <c r="I291" s="237"/>
      <c r="J291" s="237"/>
      <c r="K291" s="237"/>
      <c r="L291" s="237"/>
      <c r="M291" s="237"/>
      <c r="N291" s="237"/>
      <c r="O291" s="237"/>
      <c r="P291" s="237"/>
      <c r="Q291" s="237"/>
      <c r="R291" s="237"/>
      <c r="S291" s="237"/>
      <c r="T291" s="237"/>
      <c r="U291" s="237"/>
      <c r="V291" s="237"/>
      <c r="W291" s="237"/>
      <c r="X291" s="237"/>
      <c r="Y291" s="238"/>
      <c r="Z291" s="23"/>
      <c r="AA291" s="23"/>
      <c r="AB291" s="174"/>
      <c r="AC291" s="107"/>
      <c r="AD291" s="107"/>
      <c r="AE291" s="107"/>
      <c r="AF291" s="107"/>
      <c r="AG291" s="107"/>
      <c r="AH291" s="107"/>
      <c r="AI291" s="107"/>
      <c r="AJ291" s="138"/>
      <c r="AK291" s="107"/>
      <c r="AL291" s="107"/>
      <c r="AM291" s="107"/>
      <c r="AN291" s="107"/>
      <c r="AO291" s="107"/>
      <c r="AP291" s="107"/>
      <c r="AQ291" s="23"/>
      <c r="AR291" s="23"/>
      <c r="AS291" s="23"/>
      <c r="AT291" s="23"/>
      <c r="AU291" s="23"/>
      <c r="AV291" s="23"/>
      <c r="AW291" s="23"/>
      <c r="AX291" s="23"/>
      <c r="AY291" s="23"/>
      <c r="AZ291" s="23"/>
    </row>
    <row r="292" spans="1:52" ht="23.25" customHeight="1" x14ac:dyDescent="0.25">
      <c r="C292" s="21"/>
      <c r="D292" s="80"/>
      <c r="E292" s="80"/>
      <c r="F292" s="185"/>
      <c r="G292" s="21"/>
      <c r="H292" s="21"/>
      <c r="I292" s="21"/>
      <c r="J292" s="21"/>
      <c r="K292" s="21"/>
      <c r="L292" s="21"/>
      <c r="M292" s="21"/>
      <c r="N292" s="21"/>
      <c r="O292" s="21"/>
      <c r="P292" s="21"/>
      <c r="Q292" s="21"/>
      <c r="R292" s="21"/>
      <c r="S292" s="21"/>
      <c r="T292" s="21"/>
      <c r="U292" s="21"/>
      <c r="V292" s="21"/>
      <c r="W292" s="21"/>
      <c r="X292" s="21"/>
      <c r="Y292" s="21"/>
      <c r="Z292" s="21"/>
      <c r="AA292" s="21"/>
      <c r="AB292" s="177"/>
    </row>
    <row r="293" spans="1:52" ht="18.75" customHeight="1" x14ac:dyDescent="0.3">
      <c r="C293" s="20" t="s">
        <v>58</v>
      </c>
      <c r="D293" s="23"/>
      <c r="E293" s="21"/>
      <c r="F293" s="183"/>
      <c r="G293" s="21"/>
      <c r="H293" s="21"/>
      <c r="I293" s="21"/>
      <c r="J293" s="21"/>
      <c r="K293" s="21"/>
      <c r="L293" s="21"/>
      <c r="M293" s="21"/>
      <c r="N293" s="21"/>
      <c r="O293" s="21"/>
      <c r="P293" s="21"/>
      <c r="Q293" s="21"/>
      <c r="R293" s="21"/>
      <c r="S293" s="21"/>
      <c r="T293" s="21"/>
      <c r="U293" s="21"/>
      <c r="V293" s="21"/>
      <c r="W293" s="21"/>
      <c r="X293" s="21"/>
      <c r="Y293" s="21"/>
      <c r="Z293" s="21"/>
      <c r="AA293" s="21"/>
      <c r="AB293" s="177"/>
    </row>
    <row r="294" spans="1:52" ht="18.75" customHeight="1" x14ac:dyDescent="0.25">
      <c r="C294" s="21"/>
      <c r="D294" s="21"/>
      <c r="E294" s="21"/>
      <c r="F294" s="21"/>
      <c r="G294" s="21"/>
      <c r="H294" s="21"/>
      <c r="I294" s="21"/>
      <c r="J294" s="21"/>
      <c r="K294" s="21"/>
      <c r="L294" s="21"/>
      <c r="M294" s="21"/>
      <c r="N294" s="123"/>
      <c r="O294" s="123"/>
      <c r="P294" s="123"/>
      <c r="Q294" s="123"/>
      <c r="R294" s="123"/>
      <c r="S294" s="123"/>
      <c r="T294" s="123"/>
      <c r="U294" s="123"/>
      <c r="V294" s="123"/>
      <c r="W294" s="123"/>
      <c r="X294" s="123"/>
      <c r="Y294" s="123"/>
      <c r="Z294" s="123"/>
      <c r="AA294" s="124"/>
      <c r="AB294" s="177"/>
    </row>
    <row r="295" spans="1:52" ht="27.75" customHeight="1" x14ac:dyDescent="0.25">
      <c r="C295" s="244" t="s">
        <v>122</v>
      </c>
      <c r="D295" s="245"/>
      <c r="E295" s="245"/>
      <c r="F295" s="245"/>
      <c r="G295" s="245"/>
      <c r="H295" s="245"/>
      <c r="I295" s="245"/>
      <c r="J295" s="245"/>
      <c r="K295" s="116"/>
      <c r="L295" s="116"/>
      <c r="M295" s="116"/>
      <c r="N295" s="246"/>
      <c r="O295" s="246"/>
      <c r="P295" s="246"/>
      <c r="Q295" s="246"/>
      <c r="R295" s="246"/>
      <c r="S295" s="246"/>
      <c r="T295" s="246"/>
      <c r="U295" s="246"/>
      <c r="V295" s="246"/>
      <c r="W295" s="246"/>
      <c r="X295" s="246"/>
      <c r="Y295" s="246"/>
      <c r="Z295" s="246"/>
      <c r="AA295" s="125"/>
      <c r="AB295" s="177"/>
    </row>
    <row r="296" spans="1:52" ht="18.75" customHeight="1" x14ac:dyDescent="0.25">
      <c r="C296" s="21"/>
      <c r="D296" s="21"/>
      <c r="E296" s="21"/>
      <c r="F296" s="21"/>
      <c r="G296" s="21"/>
      <c r="H296" s="21"/>
      <c r="I296" s="21"/>
      <c r="J296" s="21"/>
      <c r="K296" s="21"/>
      <c r="L296" s="21"/>
      <c r="M296" s="21"/>
      <c r="N296" s="241"/>
      <c r="O296" s="241"/>
      <c r="P296" s="241"/>
      <c r="Q296" s="241"/>
      <c r="R296" s="241"/>
      <c r="S296" s="241"/>
      <c r="T296" s="241"/>
      <c r="U296" s="241"/>
      <c r="V296" s="241"/>
      <c r="W296" s="241"/>
      <c r="X296" s="241"/>
      <c r="Y296" s="241"/>
      <c r="Z296" s="241"/>
      <c r="AA296" s="124"/>
      <c r="AB296" s="177"/>
    </row>
    <row r="297" spans="1:52" ht="18.75" customHeight="1" x14ac:dyDescent="0.35">
      <c r="C297" s="20" t="s">
        <v>59</v>
      </c>
      <c r="D297" s="21"/>
      <c r="E297" s="21"/>
      <c r="F297" s="21"/>
      <c r="G297" s="21"/>
      <c r="H297" s="21"/>
      <c r="I297" s="21"/>
      <c r="J297" s="21"/>
      <c r="K297" s="21"/>
      <c r="L297" s="21"/>
      <c r="M297" s="21"/>
      <c r="N297" s="117"/>
      <c r="O297" s="117"/>
      <c r="P297" s="117"/>
      <c r="Q297" s="117"/>
      <c r="R297" s="117"/>
      <c r="S297" s="117"/>
      <c r="T297" s="117"/>
      <c r="U297" s="117"/>
      <c r="V297" s="117"/>
      <c r="W297" s="117"/>
      <c r="X297" s="117"/>
      <c r="Y297" s="117"/>
      <c r="Z297" s="117"/>
      <c r="AA297" s="21"/>
      <c r="AB297" s="177"/>
    </row>
    <row r="298" spans="1:52" s="5" customFormat="1" ht="20.25" hidden="1" customHeight="1" x14ac:dyDescent="0.35">
      <c r="A298" s="96"/>
      <c r="B298" s="17"/>
      <c r="C298" s="81" t="s">
        <v>60</v>
      </c>
      <c r="D298" s="33"/>
      <c r="E298" s="33"/>
      <c r="F298" s="33"/>
      <c r="G298" s="33"/>
      <c r="H298" s="33"/>
      <c r="I298" s="33"/>
      <c r="J298" s="33"/>
      <c r="K298" s="33"/>
      <c r="L298" s="33"/>
      <c r="M298" s="33"/>
      <c r="N298" s="117"/>
      <c r="O298" s="117"/>
      <c r="P298" s="117"/>
      <c r="Q298" s="117"/>
      <c r="R298" s="117"/>
      <c r="S298" s="117"/>
      <c r="T298" s="117"/>
      <c r="U298" s="117"/>
      <c r="V298" s="117"/>
      <c r="W298" s="117"/>
      <c r="X298" s="117"/>
      <c r="Y298" s="117"/>
      <c r="Z298" s="117"/>
      <c r="AA298" s="33"/>
      <c r="AB298" s="177"/>
      <c r="AC298" s="112"/>
      <c r="AD298" s="112"/>
      <c r="AE298" s="112"/>
      <c r="AF298" s="112"/>
      <c r="AG298" s="112"/>
      <c r="AH298" s="112"/>
      <c r="AI298" s="112"/>
      <c r="AJ298" s="146"/>
      <c r="AK298" s="112"/>
      <c r="AL298" s="112"/>
      <c r="AM298" s="112"/>
      <c r="AN298" s="112"/>
      <c r="AO298" s="112"/>
      <c r="AP298" s="112"/>
      <c r="AQ298" s="33"/>
      <c r="AR298" s="33"/>
      <c r="AS298" s="33"/>
      <c r="AT298" s="33"/>
      <c r="AU298" s="33"/>
      <c r="AV298" s="33"/>
      <c r="AW298" s="33"/>
      <c r="AX298" s="33"/>
      <c r="AY298" s="33"/>
      <c r="AZ298" s="33"/>
    </row>
    <row r="299" spans="1:52" s="5" customFormat="1" ht="20.25" hidden="1" customHeight="1" x14ac:dyDescent="0.35">
      <c r="A299" s="96"/>
      <c r="B299" s="17"/>
      <c r="C299" s="82" t="s">
        <v>61</v>
      </c>
      <c r="D299" s="33"/>
      <c r="E299" s="33"/>
      <c r="F299" s="33"/>
      <c r="G299" s="33"/>
      <c r="H299" s="33"/>
      <c r="I299" s="33"/>
      <c r="J299" s="33"/>
      <c r="K299" s="33"/>
      <c r="L299" s="33"/>
      <c r="M299" s="33"/>
      <c r="N299" s="118"/>
      <c r="O299" s="118"/>
      <c r="P299" s="118"/>
      <c r="Q299" s="118"/>
      <c r="R299" s="118"/>
      <c r="S299" s="118"/>
      <c r="T299" s="118"/>
      <c r="U299" s="118"/>
      <c r="V299" s="118"/>
      <c r="W299" s="118"/>
      <c r="X299" s="118"/>
      <c r="Y299" s="118"/>
      <c r="Z299" s="118"/>
      <c r="AA299" s="33"/>
      <c r="AB299" s="177"/>
      <c r="AC299" s="112"/>
      <c r="AD299" s="112"/>
      <c r="AE299" s="112"/>
      <c r="AF299" s="112"/>
      <c r="AG299" s="112"/>
      <c r="AH299" s="112"/>
      <c r="AI299" s="112"/>
      <c r="AJ299" s="146"/>
      <c r="AK299" s="112"/>
      <c r="AL299" s="112"/>
      <c r="AM299" s="112"/>
      <c r="AN299" s="112"/>
      <c r="AO299" s="112"/>
      <c r="AP299" s="112"/>
      <c r="AQ299" s="33"/>
      <c r="AR299" s="33"/>
      <c r="AS299" s="33"/>
      <c r="AT299" s="33"/>
      <c r="AU299" s="33"/>
      <c r="AV299" s="33"/>
      <c r="AW299" s="33"/>
      <c r="AX299" s="33"/>
      <c r="AY299" s="33"/>
      <c r="AZ299" s="33"/>
    </row>
    <row r="300" spans="1:52" ht="35.25" customHeight="1" x14ac:dyDescent="0.25">
      <c r="C300" s="230" t="s">
        <v>119</v>
      </c>
      <c r="D300" s="231"/>
      <c r="E300" s="231"/>
      <c r="F300" s="231"/>
      <c r="G300" s="231"/>
      <c r="H300" s="231"/>
      <c r="I300" s="231"/>
      <c r="J300" s="231"/>
      <c r="K300" s="195"/>
      <c r="L300" s="195"/>
      <c r="M300" s="195"/>
      <c r="N300" s="195"/>
      <c r="O300" s="195"/>
      <c r="P300" s="195"/>
      <c r="Q300" s="195"/>
      <c r="R300" s="195"/>
      <c r="S300" s="195"/>
      <c r="T300" s="195"/>
      <c r="U300" s="195"/>
      <c r="V300" s="195"/>
      <c r="W300" s="195"/>
      <c r="X300" s="195"/>
      <c r="Y300" s="195"/>
      <c r="Z300" s="195"/>
      <c r="AA300" s="194"/>
      <c r="AB300" s="177"/>
    </row>
    <row r="301" spans="1:52" x14ac:dyDescent="0.25">
      <c r="C301" s="199" t="s">
        <v>62</v>
      </c>
      <c r="D301" s="199"/>
      <c r="E301" s="199"/>
      <c r="F301" s="199"/>
      <c r="G301" s="199"/>
      <c r="H301" s="199"/>
      <c r="I301" s="199"/>
      <c r="J301" s="199"/>
      <c r="K301" s="124"/>
      <c r="L301" s="124"/>
      <c r="M301" s="124"/>
      <c r="N301" s="124"/>
      <c r="O301" s="124"/>
      <c r="P301" s="124"/>
      <c r="Q301" s="124"/>
      <c r="R301" s="124"/>
      <c r="S301" s="124"/>
      <c r="T301" s="124"/>
      <c r="U301" s="124"/>
      <c r="V301" s="124"/>
      <c r="W301" s="124"/>
      <c r="X301" s="124"/>
      <c r="Y301" s="124"/>
      <c r="Z301" s="193"/>
      <c r="AA301" s="21"/>
      <c r="AB301" s="177"/>
    </row>
    <row r="302" spans="1:52" x14ac:dyDescent="0.25">
      <c r="C302" s="199" t="s">
        <v>125</v>
      </c>
      <c r="D302" s="199"/>
      <c r="E302" s="199"/>
      <c r="F302" s="199"/>
      <c r="G302" s="199"/>
      <c r="H302" s="199"/>
      <c r="I302" s="199"/>
      <c r="J302" s="199"/>
      <c r="K302" s="124"/>
      <c r="L302" s="124"/>
      <c r="M302" s="124"/>
      <c r="N302" s="124"/>
      <c r="O302" s="124"/>
      <c r="P302" s="124"/>
      <c r="Q302" s="124"/>
      <c r="R302" s="124"/>
      <c r="S302" s="124"/>
      <c r="T302" s="124"/>
      <c r="U302" s="124"/>
      <c r="V302" s="124"/>
      <c r="W302" s="124"/>
      <c r="X302" s="124"/>
      <c r="Y302" s="124"/>
      <c r="Z302" s="124"/>
      <c r="AA302" s="21"/>
      <c r="AB302" s="177"/>
    </row>
    <row r="303" spans="1:52" ht="21.75" customHeight="1" x14ac:dyDescent="0.25">
      <c r="C303" s="216" t="s">
        <v>63</v>
      </c>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177"/>
    </row>
    <row r="304" spans="1:52" x14ac:dyDescent="0.25">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177"/>
    </row>
    <row r="305" spans="3:28" x14ac:dyDescent="0.25">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177"/>
    </row>
    <row r="306" spans="3:28" x14ac:dyDescent="0.25">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177"/>
    </row>
    <row r="307" spans="3:28" x14ac:dyDescent="0.25">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177"/>
    </row>
    <row r="308" spans="3:28" x14ac:dyDescent="0.25">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177"/>
    </row>
    <row r="309" spans="3:28" x14ac:dyDescent="0.25">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177"/>
    </row>
    <row r="310" spans="3:28" x14ac:dyDescent="0.25">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177"/>
    </row>
    <row r="311" spans="3:28" x14ac:dyDescent="0.25">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177"/>
    </row>
    <row r="312" spans="3:28" x14ac:dyDescent="0.25">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177"/>
    </row>
    <row r="313" spans="3:28" x14ac:dyDescent="0.25">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177"/>
    </row>
    <row r="314" spans="3:28" x14ac:dyDescent="0.25">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177"/>
    </row>
    <row r="315" spans="3:28" x14ac:dyDescent="0.25">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177"/>
    </row>
    <row r="316" spans="3:28" x14ac:dyDescent="0.25">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177"/>
    </row>
    <row r="317" spans="3:28" x14ac:dyDescent="0.25">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177"/>
    </row>
    <row r="318" spans="3:28" x14ac:dyDescent="0.25">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177"/>
    </row>
    <row r="319" spans="3:28" x14ac:dyDescent="0.25">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177"/>
    </row>
    <row r="320" spans="3:28" x14ac:dyDescent="0.25">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177"/>
    </row>
    <row r="321" spans="3:28" x14ac:dyDescent="0.25">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177"/>
    </row>
    <row r="322" spans="3:28" x14ac:dyDescent="0.25">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177"/>
    </row>
    <row r="323" spans="3:28" x14ac:dyDescent="0.25">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177"/>
    </row>
    <row r="324" spans="3:28" x14ac:dyDescent="0.25">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177"/>
    </row>
    <row r="325" spans="3:28" x14ac:dyDescent="0.25">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177"/>
    </row>
    <row r="326" spans="3:28" x14ac:dyDescent="0.25">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177"/>
    </row>
    <row r="327" spans="3:28" x14ac:dyDescent="0.25">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177"/>
    </row>
    <row r="328" spans="3:28" x14ac:dyDescent="0.25">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177"/>
    </row>
    <row r="329" spans="3:28" x14ac:dyDescent="0.25">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177"/>
    </row>
    <row r="330" spans="3:28" x14ac:dyDescent="0.25">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177"/>
    </row>
    <row r="331" spans="3:28" x14ac:dyDescent="0.25">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177"/>
    </row>
    <row r="332" spans="3:28" x14ac:dyDescent="0.25">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177"/>
    </row>
    <row r="333" spans="3:28" x14ac:dyDescent="0.25">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177"/>
    </row>
    <row r="334" spans="3:28" x14ac:dyDescent="0.25">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177"/>
    </row>
    <row r="335" spans="3:28" x14ac:dyDescent="0.25">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177"/>
    </row>
    <row r="336" spans="3:28" x14ac:dyDescent="0.25">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177"/>
    </row>
    <row r="337" spans="3:28" x14ac:dyDescent="0.25">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177"/>
    </row>
    <row r="338" spans="3:28" x14ac:dyDescent="0.25">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177"/>
    </row>
    <row r="339" spans="3:28" x14ac:dyDescent="0.25">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177"/>
    </row>
    <row r="340" spans="3:28" x14ac:dyDescent="0.25">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177"/>
    </row>
    <row r="341" spans="3:28" x14ac:dyDescent="0.25">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177"/>
    </row>
    <row r="342" spans="3:28" x14ac:dyDescent="0.25">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177"/>
    </row>
    <row r="343" spans="3:28" x14ac:dyDescent="0.25">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177"/>
    </row>
    <row r="344" spans="3:28" x14ac:dyDescent="0.25">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177"/>
    </row>
    <row r="345" spans="3:28" x14ac:dyDescent="0.25">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177"/>
    </row>
    <row r="346" spans="3:28" x14ac:dyDescent="0.25">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177"/>
    </row>
    <row r="347" spans="3:28" x14ac:dyDescent="0.25">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177"/>
    </row>
    <row r="348" spans="3:28" x14ac:dyDescent="0.25">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177"/>
    </row>
    <row r="349" spans="3:28" x14ac:dyDescent="0.25">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177"/>
    </row>
    <row r="350" spans="3:28" x14ac:dyDescent="0.25">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177"/>
    </row>
    <row r="351" spans="3:28" x14ac:dyDescent="0.25">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177"/>
    </row>
    <row r="352" spans="3:28" x14ac:dyDescent="0.25">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177"/>
    </row>
    <row r="353" spans="3:28" x14ac:dyDescent="0.25">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177"/>
    </row>
    <row r="354" spans="3:28" x14ac:dyDescent="0.25">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177"/>
    </row>
    <row r="355" spans="3:28" x14ac:dyDescent="0.25">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177"/>
    </row>
    <row r="356" spans="3:28" x14ac:dyDescent="0.25">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177"/>
    </row>
    <row r="357" spans="3:28" x14ac:dyDescent="0.25">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177"/>
    </row>
    <row r="358" spans="3:28" x14ac:dyDescent="0.25">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177"/>
    </row>
    <row r="359" spans="3:28" x14ac:dyDescent="0.25">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177"/>
    </row>
    <row r="360" spans="3:28" x14ac:dyDescent="0.25">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177"/>
    </row>
    <row r="361" spans="3:28" x14ac:dyDescent="0.25">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177"/>
    </row>
    <row r="362" spans="3:28" x14ac:dyDescent="0.25">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177"/>
    </row>
    <row r="363" spans="3:28" x14ac:dyDescent="0.25">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177"/>
    </row>
    <row r="364" spans="3:28" x14ac:dyDescent="0.25">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177"/>
    </row>
    <row r="365" spans="3:28" x14ac:dyDescent="0.25">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177"/>
    </row>
    <row r="366" spans="3:28" x14ac:dyDescent="0.25">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177"/>
    </row>
    <row r="367" spans="3:28" x14ac:dyDescent="0.25">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177"/>
    </row>
    <row r="368" spans="3:28" x14ac:dyDescent="0.25">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177"/>
    </row>
    <row r="369" spans="3:28" x14ac:dyDescent="0.25">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177"/>
    </row>
    <row r="370" spans="3:28" x14ac:dyDescent="0.25">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177"/>
    </row>
    <row r="371" spans="3:28" x14ac:dyDescent="0.25">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177"/>
    </row>
    <row r="372" spans="3:28" x14ac:dyDescent="0.25">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177"/>
    </row>
    <row r="373" spans="3:28" x14ac:dyDescent="0.25">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177"/>
    </row>
    <row r="374" spans="3:28" x14ac:dyDescent="0.25">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177"/>
    </row>
    <row r="375" spans="3:28" x14ac:dyDescent="0.25">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177"/>
    </row>
    <row r="376" spans="3:28" x14ac:dyDescent="0.25">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177"/>
    </row>
    <row r="377" spans="3:28" x14ac:dyDescent="0.25">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177"/>
    </row>
    <row r="378" spans="3:28" x14ac:dyDescent="0.25">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177"/>
    </row>
    <row r="379" spans="3:28" x14ac:dyDescent="0.25">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177"/>
    </row>
    <row r="380" spans="3:28" x14ac:dyDescent="0.25">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177"/>
    </row>
    <row r="381" spans="3:28" x14ac:dyDescent="0.25">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177"/>
    </row>
    <row r="382" spans="3:28" x14ac:dyDescent="0.25">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177"/>
    </row>
    <row r="383" spans="3:28" x14ac:dyDescent="0.25">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177"/>
    </row>
    <row r="384" spans="3:28" x14ac:dyDescent="0.25">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177"/>
    </row>
    <row r="385" spans="3:28" x14ac:dyDescent="0.25">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177"/>
    </row>
    <row r="386" spans="3:28" x14ac:dyDescent="0.25">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177"/>
    </row>
    <row r="387" spans="3:28" x14ac:dyDescent="0.25">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177"/>
    </row>
    <row r="388" spans="3:28" x14ac:dyDescent="0.25">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177"/>
    </row>
    <row r="389" spans="3:28" x14ac:dyDescent="0.25">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177"/>
    </row>
    <row r="390" spans="3:28" x14ac:dyDescent="0.25">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177"/>
    </row>
    <row r="391" spans="3:28" x14ac:dyDescent="0.25">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177"/>
    </row>
  </sheetData>
  <sheetProtection password="CF72" sheet="1" objects="1" scenarios="1" selectLockedCells="1"/>
  <mergeCells count="29">
    <mergeCell ref="L19:W19"/>
    <mergeCell ref="Y20:Z20"/>
    <mergeCell ref="C280:E280"/>
    <mergeCell ref="C281:H281"/>
    <mergeCell ref="D289:E289"/>
    <mergeCell ref="C283:G283"/>
    <mergeCell ref="C284:G284"/>
    <mergeCell ref="C285:G285"/>
    <mergeCell ref="H2:H4"/>
    <mergeCell ref="K2:K4"/>
    <mergeCell ref="F274:J274"/>
    <mergeCell ref="C274:E274"/>
    <mergeCell ref="D7:F7"/>
    <mergeCell ref="D9:F9"/>
    <mergeCell ref="D11:F11"/>
    <mergeCell ref="D13:F13"/>
    <mergeCell ref="D15:F15"/>
    <mergeCell ref="C300:J300"/>
    <mergeCell ref="G286:Y286"/>
    <mergeCell ref="G287:Y287"/>
    <mergeCell ref="G288:Y288"/>
    <mergeCell ref="G289:Y289"/>
    <mergeCell ref="G290:Y290"/>
    <mergeCell ref="G291:Y291"/>
    <mergeCell ref="D291:E291"/>
    <mergeCell ref="N296:Z296"/>
    <mergeCell ref="D287:E287"/>
    <mergeCell ref="C295:J295"/>
    <mergeCell ref="N295:Z295"/>
  </mergeCells>
  <conditionalFormatting sqref="C18">
    <cfRule type="expression" dxfId="429" priority="1732">
      <formula>IF(F17="YES",1,0)</formula>
    </cfRule>
    <cfRule type="expression" dxfId="428" priority="1733">
      <formula>IF(F17="NO",1,0)</formula>
    </cfRule>
  </conditionalFormatting>
  <conditionalFormatting sqref="H283:H284 E21:E22 C21:C22 G21:X21 G22:K22 C26:C30 E26:E30 G26:X30">
    <cfRule type="expression" dxfId="427" priority="1731">
      <formula>IF($F$17="NO",1,0)</formula>
    </cfRule>
  </conditionalFormatting>
  <conditionalFormatting sqref="F280">
    <cfRule type="expression" dxfId="426" priority="1730">
      <formula>IF(F17="No",1,0)</formula>
    </cfRule>
  </conditionalFormatting>
  <conditionalFormatting sqref="E21:E22 C21:C22 G21:X21 G22:K22 C26:C30 E26:E30 G26:X30">
    <cfRule type="expression" dxfId="425" priority="1712" stopIfTrue="1">
      <formula>IF($F$17="NO",1,0)</formula>
    </cfRule>
  </conditionalFormatting>
  <conditionalFormatting sqref="E21:E22 C21:C22 G21:X21 G22:K22 C26:C30 E26:E30 G26:X30">
    <cfRule type="expression" dxfId="424" priority="1686">
      <formula>IF(#REF!="Completed",1,0)</formula>
    </cfRule>
  </conditionalFormatting>
  <conditionalFormatting sqref="G21:G30">
    <cfRule type="expression" dxfId="423" priority="1685" stopIfTrue="1">
      <formula>IF(#REF!="Deletion",1,0)</formula>
    </cfRule>
  </conditionalFormatting>
  <conditionalFormatting sqref="E21:E22 C21:C22 G21:X21 G22:K22 C26:C30 E26:E30 G26:X30">
    <cfRule type="expression" dxfId="422" priority="1684" stopIfTrue="1">
      <formula>IF(#REF!="Completed",1,0)</formula>
    </cfRule>
  </conditionalFormatting>
  <conditionalFormatting sqref="N295">
    <cfRule type="cellIs" dxfId="421" priority="1675" operator="equal">
      <formula>"First 3 declaration tick boxes Not Applicable. Final declaration box must be ticked"</formula>
    </cfRule>
  </conditionalFormatting>
  <conditionalFormatting sqref="N295:N296 N299">
    <cfRule type="cellIs" dxfId="420" priority="1674" operator="greaterThan">
      <formula>1</formula>
    </cfRule>
  </conditionalFormatting>
  <conditionalFormatting sqref="N296">
    <cfRule type="expression" dxfId="419" priority="1672">
      <formula>IF(M296&gt;0,1,0)</formula>
    </cfRule>
  </conditionalFormatting>
  <conditionalFormatting sqref="N295">
    <cfRule type="expression" dxfId="418" priority="1659">
      <formula>IF(M295&gt;0,1,0)</formula>
    </cfRule>
  </conditionalFormatting>
  <conditionalFormatting sqref="H285">
    <cfRule type="expression" dxfId="417" priority="1854">
      <formula>IF(Y22="No",1,0)</formula>
    </cfRule>
  </conditionalFormatting>
  <conditionalFormatting sqref="H283:H284">
    <cfRule type="expression" dxfId="416" priority="1860">
      <formula>IF(Y19="No",1,0)</formula>
    </cfRule>
  </conditionalFormatting>
  <conditionalFormatting sqref="D21">
    <cfRule type="expression" dxfId="415" priority="1492">
      <formula>IF($F$17="NO",1,0)</formula>
    </cfRule>
  </conditionalFormatting>
  <conditionalFormatting sqref="D21">
    <cfRule type="expression" dxfId="414" priority="1491" stopIfTrue="1">
      <formula>IF($F$17="NO",1,0)</formula>
    </cfRule>
  </conditionalFormatting>
  <conditionalFormatting sqref="D21">
    <cfRule type="expression" dxfId="413" priority="1490">
      <formula>IF(#REF!="Completed",1,0)</formula>
    </cfRule>
  </conditionalFormatting>
  <conditionalFormatting sqref="D21">
    <cfRule type="expression" dxfId="412" priority="1489" stopIfTrue="1">
      <formula>IF(#REF!="Completed",1,0)</formula>
    </cfRule>
  </conditionalFormatting>
  <conditionalFormatting sqref="F22">
    <cfRule type="expression" dxfId="411" priority="1480">
      <formula>IF($F$17="NO",1,0)</formula>
    </cfRule>
  </conditionalFormatting>
  <conditionalFormatting sqref="F22">
    <cfRule type="expression" dxfId="410" priority="1479" stopIfTrue="1">
      <formula>IF($F$17="NO",1,0)</formula>
    </cfRule>
  </conditionalFormatting>
  <conditionalFormatting sqref="F22">
    <cfRule type="expression" dxfId="409" priority="1478">
      <formula>IF(#REF!="Completed",1,0)</formula>
    </cfRule>
  </conditionalFormatting>
  <conditionalFormatting sqref="F22">
    <cfRule type="expression" dxfId="408" priority="1477" stopIfTrue="1">
      <formula>IF(#REF!="Completed",1,0)</formula>
    </cfRule>
  </conditionalFormatting>
  <conditionalFormatting sqref="D22">
    <cfRule type="expression" dxfId="407" priority="1488">
      <formula>IF($F$17="NO",1,0)</formula>
    </cfRule>
  </conditionalFormatting>
  <conditionalFormatting sqref="D22">
    <cfRule type="expression" dxfId="406" priority="1487" stopIfTrue="1">
      <formula>IF($F$17="NO",1,0)</formula>
    </cfRule>
  </conditionalFormatting>
  <conditionalFormatting sqref="D22">
    <cfRule type="expression" dxfId="405" priority="1486">
      <formula>IF(#REF!="Completed",1,0)</formula>
    </cfRule>
  </conditionalFormatting>
  <conditionalFormatting sqref="D22">
    <cfRule type="expression" dxfId="404" priority="1485" stopIfTrue="1">
      <formula>IF(#REF!="Completed",1,0)</formula>
    </cfRule>
  </conditionalFormatting>
  <conditionalFormatting sqref="F21">
    <cfRule type="expression" dxfId="403" priority="1484">
      <formula>IF($F$17="NO",1,0)</formula>
    </cfRule>
  </conditionalFormatting>
  <conditionalFormatting sqref="F21">
    <cfRule type="expression" dxfId="402" priority="1483" stopIfTrue="1">
      <formula>IF($F$17="NO",1,0)</formula>
    </cfRule>
  </conditionalFormatting>
  <conditionalFormatting sqref="F21">
    <cfRule type="expression" dxfId="401" priority="1482">
      <formula>IF(#REF!="Completed",1,0)</formula>
    </cfRule>
  </conditionalFormatting>
  <conditionalFormatting sqref="F21">
    <cfRule type="expression" dxfId="400" priority="1481" stopIfTrue="1">
      <formula>IF(#REF!="Completed",1,0)</formula>
    </cfRule>
  </conditionalFormatting>
  <conditionalFormatting sqref="F274:J274">
    <cfRule type="expression" dxfId="399" priority="1875">
      <formula>IF(AND(F17="YES",SUM(H21:H216)=0),1,0)</formula>
    </cfRule>
    <cfRule type="expression" dxfId="398" priority="1876">
      <formula>IF($F$17="NO",1,0)</formula>
    </cfRule>
  </conditionalFormatting>
  <conditionalFormatting sqref="C281:E281">
    <cfRule type="expression" dxfId="397" priority="1877">
      <formula>IF(F280="yes",1,0)</formula>
    </cfRule>
    <cfRule type="expression" dxfId="396" priority="1878">
      <formula>IF(F280="No",1,0)</formula>
    </cfRule>
    <cfRule type="expression" dxfId="395" priority="1879">
      <formula>IF(F17="No",1,0)</formula>
    </cfRule>
  </conditionalFormatting>
  <conditionalFormatting sqref="J281">
    <cfRule type="expression" dxfId="394" priority="1880">
      <formula>IF(AA280="yes",1,0)</formula>
    </cfRule>
    <cfRule type="expression" dxfId="393" priority="1881">
      <formula>IF(AA280="No",1,0)</formula>
    </cfRule>
    <cfRule type="expression" dxfId="392" priority="1882">
      <formula>IF(AA17="No",1,0)</formula>
    </cfRule>
  </conditionalFormatting>
  <conditionalFormatting sqref="F281:G281">
    <cfRule type="expression" dxfId="391" priority="1883">
      <formula>IF(K280="yes",1,0)</formula>
    </cfRule>
    <cfRule type="expression" dxfId="390" priority="1884">
      <formula>IF(K280="No",1,0)</formula>
    </cfRule>
    <cfRule type="expression" dxfId="389" priority="1885">
      <formula>IF(K17="No",1,0)</formula>
    </cfRule>
  </conditionalFormatting>
  <conditionalFormatting sqref="H281:I281">
    <cfRule type="expression" dxfId="388" priority="1886">
      <formula>IF(Z280="yes",1,0)</formula>
    </cfRule>
    <cfRule type="expression" dxfId="387" priority="1887">
      <formula>IF(Z280="No",1,0)</formula>
    </cfRule>
    <cfRule type="expression" dxfId="386" priority="1888">
      <formula>IF(Z17="No",1,0)</formula>
    </cfRule>
  </conditionalFormatting>
  <conditionalFormatting sqref="C21 AA21 E21:X21">
    <cfRule type="expression" dxfId="385" priority="1458">
      <formula>IF($F$17="NO",1,0)</formula>
    </cfRule>
  </conditionalFormatting>
  <conditionalFormatting sqref="C21 AA21 E21:X21">
    <cfRule type="expression" dxfId="384" priority="1457" stopIfTrue="1">
      <formula>IF($F$17="NO",1,0)</formula>
    </cfRule>
  </conditionalFormatting>
  <conditionalFormatting sqref="C21 AA21 E21:X21">
    <cfRule type="expression" dxfId="383" priority="1456">
      <formula>IF(#REF!="Completed",1,0)</formula>
    </cfRule>
  </conditionalFormatting>
  <conditionalFormatting sqref="G21">
    <cfRule type="expression" dxfId="382" priority="1455" stopIfTrue="1">
      <formula>IF(#REF!="Deletion",1,0)</formula>
    </cfRule>
  </conditionalFormatting>
  <conditionalFormatting sqref="C21 AA21 E21:X21">
    <cfRule type="expression" dxfId="381" priority="1454" stopIfTrue="1">
      <formula>IF(#REF!="Completed",1,0)</formula>
    </cfRule>
  </conditionalFormatting>
  <conditionalFormatting sqref="AA21">
    <cfRule type="expression" dxfId="380" priority="1459">
      <formula>IF(#REF!="Completed",1,0)</formula>
    </cfRule>
  </conditionalFormatting>
  <conditionalFormatting sqref="AA21">
    <cfRule type="expression" dxfId="379" priority="1460" stopIfTrue="1">
      <formula>IF(#REF!="Completed",1,0)</formula>
    </cfRule>
  </conditionalFormatting>
  <conditionalFormatting sqref="D21">
    <cfRule type="expression" dxfId="378" priority="1453">
      <formula>IF($F$17="NO",1,0)</formula>
    </cfRule>
  </conditionalFormatting>
  <conditionalFormatting sqref="D21">
    <cfRule type="expression" dxfId="377" priority="1452" stopIfTrue="1">
      <formula>IF($F$17="NO",1,0)</formula>
    </cfRule>
  </conditionalFormatting>
  <conditionalFormatting sqref="D21">
    <cfRule type="expression" dxfId="376" priority="1451">
      <formula>IF(#REF!="Completed",1,0)</formula>
    </cfRule>
  </conditionalFormatting>
  <conditionalFormatting sqref="D21">
    <cfRule type="expression" dxfId="375" priority="1450" stopIfTrue="1">
      <formula>IF(#REF!="Completed",1,0)</formula>
    </cfRule>
  </conditionalFormatting>
  <conditionalFormatting sqref="C22:D22 I22 K22">
    <cfRule type="expression" dxfId="374" priority="988">
      <formula>IF($F$17="NO",1,0)</formula>
    </cfRule>
  </conditionalFormatting>
  <conditionalFormatting sqref="C22:D22 I22 K22">
    <cfRule type="expression" dxfId="373" priority="987" stopIfTrue="1">
      <formula>IF($F$17="NO",1,0)</formula>
    </cfRule>
  </conditionalFormatting>
  <conditionalFormatting sqref="C22:D22 I22 K22">
    <cfRule type="expression" dxfId="372" priority="986">
      <formula>IF(#REF!="Completed",1,0)</formula>
    </cfRule>
  </conditionalFormatting>
  <conditionalFormatting sqref="C22:D22 I22 K22">
    <cfRule type="expression" dxfId="371" priority="985" stopIfTrue="1">
      <formula>IF(#REF!="Completed",1,0)</formula>
    </cfRule>
  </conditionalFormatting>
  <conditionalFormatting sqref="E22">
    <cfRule type="expression" dxfId="370" priority="984">
      <formula>IF($F$17="NO",1,0)</formula>
    </cfRule>
  </conditionalFormatting>
  <conditionalFormatting sqref="E22">
    <cfRule type="expression" dxfId="369" priority="983" stopIfTrue="1">
      <formula>IF($F$17="NO",1,0)</formula>
    </cfRule>
  </conditionalFormatting>
  <conditionalFormatting sqref="E22">
    <cfRule type="expression" dxfId="368" priority="982">
      <formula>IF(#REF!="Completed",1,0)</formula>
    </cfRule>
  </conditionalFormatting>
  <conditionalFormatting sqref="AA21">
    <cfRule type="expression" dxfId="367" priority="1019">
      <formula>IF($F$17="NO",1,0)</formula>
    </cfRule>
  </conditionalFormatting>
  <conditionalFormatting sqref="AA21">
    <cfRule type="expression" dxfId="366" priority="1018" stopIfTrue="1">
      <formula>IF($F$17="NO",1,0)</formula>
    </cfRule>
  </conditionalFormatting>
  <conditionalFormatting sqref="AA21">
    <cfRule type="expression" dxfId="365" priority="1017">
      <formula>IF(#REF!="Completed",1,0)</formula>
    </cfRule>
  </conditionalFormatting>
  <conditionalFormatting sqref="AA21">
    <cfRule type="expression" dxfId="364" priority="1016" stopIfTrue="1">
      <formula>IF(#REF!="Completed",1,0)</formula>
    </cfRule>
  </conditionalFormatting>
  <conditionalFormatting sqref="AA21">
    <cfRule type="expression" dxfId="363" priority="1020">
      <formula>IF(#REF!="Completed",1,0)</formula>
    </cfRule>
  </conditionalFormatting>
  <conditionalFormatting sqref="AA21">
    <cfRule type="expression" dxfId="362" priority="1021" stopIfTrue="1">
      <formula>IF(#REF!="Completed",1,0)</formula>
    </cfRule>
  </conditionalFormatting>
  <conditionalFormatting sqref="E22">
    <cfRule type="expression" dxfId="361" priority="981" stopIfTrue="1">
      <formula>IF(#REF!="Completed",1,0)</formula>
    </cfRule>
  </conditionalFormatting>
  <conditionalFormatting sqref="F22">
    <cfRule type="expression" dxfId="360" priority="980">
      <formula>IF($F$17="NO",1,0)</formula>
    </cfRule>
  </conditionalFormatting>
  <conditionalFormatting sqref="F22">
    <cfRule type="expression" dxfId="359" priority="979" stopIfTrue="1">
      <formula>IF($F$17="NO",1,0)</formula>
    </cfRule>
  </conditionalFormatting>
  <conditionalFormatting sqref="F22">
    <cfRule type="expression" dxfId="358" priority="978">
      <formula>IF(#REF!="Completed",1,0)</formula>
    </cfRule>
  </conditionalFormatting>
  <conditionalFormatting sqref="F22">
    <cfRule type="expression" dxfId="357" priority="977" stopIfTrue="1">
      <formula>IF(#REF!="Completed",1,0)</formula>
    </cfRule>
  </conditionalFormatting>
  <conditionalFormatting sqref="H22">
    <cfRule type="expression" dxfId="356" priority="971">
      <formula>IF($F$17="NO",1,0)</formula>
    </cfRule>
  </conditionalFormatting>
  <conditionalFormatting sqref="H22">
    <cfRule type="expression" dxfId="355" priority="970" stopIfTrue="1">
      <formula>IF($F$17="NO",1,0)</formula>
    </cfRule>
  </conditionalFormatting>
  <conditionalFormatting sqref="H22">
    <cfRule type="expression" dxfId="354" priority="969">
      <formula>IF(#REF!="Completed",1,0)</formula>
    </cfRule>
  </conditionalFormatting>
  <conditionalFormatting sqref="H22">
    <cfRule type="expression" dxfId="353" priority="968" stopIfTrue="1">
      <formula>IF(#REF!="Completed",1,0)</formula>
    </cfRule>
  </conditionalFormatting>
  <conditionalFormatting sqref="J22">
    <cfRule type="expression" dxfId="352" priority="967">
      <formula>IF($F$17="NO",1,0)</formula>
    </cfRule>
  </conditionalFormatting>
  <conditionalFormatting sqref="J22">
    <cfRule type="expression" dxfId="351" priority="966" stopIfTrue="1">
      <formula>IF($F$17="NO",1,0)</formula>
    </cfRule>
  </conditionalFormatting>
  <conditionalFormatting sqref="J22">
    <cfRule type="expression" dxfId="350" priority="965">
      <formula>IF(#REF!="Completed",1,0)</formula>
    </cfRule>
  </conditionalFormatting>
  <conditionalFormatting sqref="J22">
    <cfRule type="expression" dxfId="349" priority="964" stopIfTrue="1">
      <formula>IF(#REF!="Completed",1,0)</formula>
    </cfRule>
  </conditionalFormatting>
  <conditionalFormatting sqref="G22">
    <cfRule type="expression" dxfId="348" priority="942">
      <formula>IF($F$17="NO",1,0)</formula>
    </cfRule>
  </conditionalFormatting>
  <conditionalFormatting sqref="G22">
    <cfRule type="expression" dxfId="347" priority="941" stopIfTrue="1">
      <formula>IF($F$17="NO",1,0)</formula>
    </cfRule>
  </conditionalFormatting>
  <conditionalFormatting sqref="G22">
    <cfRule type="expression" dxfId="346" priority="940">
      <formula>IF(#REF!="Completed",1,0)</formula>
    </cfRule>
  </conditionalFormatting>
  <conditionalFormatting sqref="G22">
    <cfRule type="expression" dxfId="345" priority="939" stopIfTrue="1">
      <formula>IF(#REF!="Deletion",1,0)</formula>
    </cfRule>
  </conditionalFormatting>
  <conditionalFormatting sqref="G22">
    <cfRule type="expression" dxfId="344" priority="938" stopIfTrue="1">
      <formula>IF(#REF!="Completed",1,0)</formula>
    </cfRule>
  </conditionalFormatting>
  <conditionalFormatting sqref="N299">
    <cfRule type="expression" dxfId="343" priority="1963">
      <formula>IF(#REF!="No",1,0)</formula>
    </cfRule>
  </conditionalFormatting>
  <conditionalFormatting sqref="N298:Z298">
    <cfRule type="expression" dxfId="342" priority="1964" stopIfTrue="1">
      <formula>IF(#REF!="No",1,0)</formula>
    </cfRule>
    <cfRule type="expression" dxfId="341" priority="1965">
      <formula>IF(M298=0,1,0)</formula>
    </cfRule>
  </conditionalFormatting>
  <conditionalFormatting sqref="N297:Z297">
    <cfRule type="expression" dxfId="340" priority="1966" stopIfTrue="1">
      <formula>IF(#REF!="No",1,0)</formula>
    </cfRule>
    <cfRule type="expression" dxfId="339" priority="1967">
      <formula>IF(#REF!=0,1,0)</formula>
    </cfRule>
  </conditionalFormatting>
  <conditionalFormatting sqref="E23:E24 C23:C24 G23:X24 G25:K25">
    <cfRule type="expression" dxfId="338" priority="852">
      <formula>IF($F$17="NO",1,0)</formula>
    </cfRule>
  </conditionalFormatting>
  <conditionalFormatting sqref="E23:E24 C23:C24 G23:X24 G25:K25">
    <cfRule type="expression" dxfId="337" priority="851" stopIfTrue="1">
      <formula>IF($F$17="NO",1,0)</formula>
    </cfRule>
  </conditionalFormatting>
  <conditionalFormatting sqref="E23:E24 C23:C24 G23:X24 G25:K25">
    <cfRule type="expression" dxfId="336" priority="850">
      <formula>IF(#REF!="Completed",1,0)</formula>
    </cfRule>
  </conditionalFormatting>
  <conditionalFormatting sqref="E23:E24 C23:C24 G23:X24 G25:K25">
    <cfRule type="expression" dxfId="335" priority="848" stopIfTrue="1">
      <formula>IF(#REF!="Completed",1,0)</formula>
    </cfRule>
  </conditionalFormatting>
  <conditionalFormatting sqref="D23 D27 D29">
    <cfRule type="expression" dxfId="334" priority="847">
      <formula>IF($F$17="NO",1,0)</formula>
    </cfRule>
  </conditionalFormatting>
  <conditionalFormatting sqref="D23 D27 D29">
    <cfRule type="expression" dxfId="333" priority="846" stopIfTrue="1">
      <formula>IF($F$17="NO",1,0)</formula>
    </cfRule>
  </conditionalFormatting>
  <conditionalFormatting sqref="D23 D27 D29">
    <cfRule type="expression" dxfId="332" priority="845">
      <formula>IF(#REF!="Completed",1,0)</formula>
    </cfRule>
  </conditionalFormatting>
  <conditionalFormatting sqref="D23 D27 D29">
    <cfRule type="expression" dxfId="331" priority="844" stopIfTrue="1">
      <formula>IF(#REF!="Completed",1,0)</formula>
    </cfRule>
  </conditionalFormatting>
  <conditionalFormatting sqref="F24 F26 F28 F30">
    <cfRule type="expression" dxfId="330" priority="835">
      <formula>IF($F$17="NO",1,0)</formula>
    </cfRule>
  </conditionalFormatting>
  <conditionalFormatting sqref="F24 F26 F28 F30">
    <cfRule type="expression" dxfId="329" priority="834" stopIfTrue="1">
      <formula>IF($F$17="NO",1,0)</formula>
    </cfRule>
  </conditionalFormatting>
  <conditionalFormatting sqref="F24 F26 F28 F30">
    <cfRule type="expression" dxfId="328" priority="833">
      <formula>IF(#REF!="Completed",1,0)</formula>
    </cfRule>
  </conditionalFormatting>
  <conditionalFormatting sqref="F24 F26 F28 F30">
    <cfRule type="expression" dxfId="327" priority="832" stopIfTrue="1">
      <formula>IF(#REF!="Completed",1,0)</formula>
    </cfRule>
  </conditionalFormatting>
  <conditionalFormatting sqref="D24 D26 D28 D30">
    <cfRule type="expression" dxfId="326" priority="843">
      <formula>IF($F$17="NO",1,0)</formula>
    </cfRule>
  </conditionalFormatting>
  <conditionalFormatting sqref="D24 D26 D28 D30">
    <cfRule type="expression" dxfId="325" priority="842" stopIfTrue="1">
      <formula>IF($F$17="NO",1,0)</formula>
    </cfRule>
  </conditionalFormatting>
  <conditionalFormatting sqref="D24 D26 D28 D30">
    <cfRule type="expression" dxfId="324" priority="841">
      <formula>IF(#REF!="Completed",1,0)</formula>
    </cfRule>
  </conditionalFormatting>
  <conditionalFormatting sqref="D24 D26 D28 D30">
    <cfRule type="expression" dxfId="323" priority="840" stopIfTrue="1">
      <formula>IF(#REF!="Completed",1,0)</formula>
    </cfRule>
  </conditionalFormatting>
  <conditionalFormatting sqref="F23 F27 F29">
    <cfRule type="expression" dxfId="322" priority="839">
      <formula>IF($F$17="NO",1,0)</formula>
    </cfRule>
  </conditionalFormatting>
  <conditionalFormatting sqref="F23 F27 F29">
    <cfRule type="expression" dxfId="321" priority="838" stopIfTrue="1">
      <formula>IF($F$17="NO",1,0)</formula>
    </cfRule>
  </conditionalFormatting>
  <conditionalFormatting sqref="F23 F27 F29">
    <cfRule type="expression" dxfId="320" priority="837">
      <formula>IF(#REF!="Completed",1,0)</formula>
    </cfRule>
  </conditionalFormatting>
  <conditionalFormatting sqref="F23 F27 F29">
    <cfRule type="expression" dxfId="319" priority="836" stopIfTrue="1">
      <formula>IF(#REF!="Completed",1,0)</formula>
    </cfRule>
  </conditionalFormatting>
  <conditionalFormatting sqref="C23 C27 C29 AA23 AA25 Z27:AA27 Z29:AA29 E23:X23 E27:X27 E29:X29 G25:K25">
    <cfRule type="expression" dxfId="318" priority="829">
      <formula>IF($F$17="NO",1,0)</formula>
    </cfRule>
  </conditionalFormatting>
  <conditionalFormatting sqref="C23 C27 C29 AA23 AA25 Z27:AA27 Z29:AA29 E23:X23 E27:X27 E29:X29 G25:K25">
    <cfRule type="expression" dxfId="317" priority="828" stopIfTrue="1">
      <formula>IF($F$17="NO",1,0)</formula>
    </cfRule>
  </conditionalFormatting>
  <conditionalFormatting sqref="C23 C27 C29 AA23 AA25 Z27:AA27 Z29:AA29 E23:X23 E27:X27 E29:X29 G25:K25">
    <cfRule type="expression" dxfId="316" priority="827">
      <formula>IF(#REF!="Completed",1,0)</formula>
    </cfRule>
  </conditionalFormatting>
  <conditionalFormatting sqref="G23 G27 G29 G25">
    <cfRule type="expression" dxfId="315" priority="826" stopIfTrue="1">
      <formula>IF(#REF!="Deletion",1,0)</formula>
    </cfRule>
  </conditionalFormatting>
  <conditionalFormatting sqref="C23 C27 C29 AA23 AA25 Z27:AA27 Z29:AA29 E23:X23 E27:X27 E29:X29 G25:K25">
    <cfRule type="expression" dxfId="314" priority="825" stopIfTrue="1">
      <formula>IF(#REF!="Completed",1,0)</formula>
    </cfRule>
  </conditionalFormatting>
  <conditionalFormatting sqref="AA23 AA25 AA27 AA29">
    <cfRule type="expression" dxfId="313" priority="830">
      <formula>IF(#REF!="Completed",1,0)</formula>
    </cfRule>
  </conditionalFormatting>
  <conditionalFormatting sqref="AA23 AA25 AA27 AA29">
    <cfRule type="expression" dxfId="312" priority="831" stopIfTrue="1">
      <formula>IF(#REF!="Completed",1,0)</formula>
    </cfRule>
  </conditionalFormatting>
  <conditionalFormatting sqref="D23 D27 D29">
    <cfRule type="expression" dxfId="311" priority="824">
      <formula>IF($F$17="NO",1,0)</formula>
    </cfRule>
  </conditionalFormatting>
  <conditionalFormatting sqref="D23 D27 D29">
    <cfRule type="expression" dxfId="310" priority="823" stopIfTrue="1">
      <formula>IF($F$17="NO",1,0)</formula>
    </cfRule>
  </conditionalFormatting>
  <conditionalFormatting sqref="D23 D27 D29">
    <cfRule type="expression" dxfId="309" priority="822">
      <formula>IF(#REF!="Completed",1,0)</formula>
    </cfRule>
  </conditionalFormatting>
  <conditionalFormatting sqref="D23 D27 D29">
    <cfRule type="expression" dxfId="308" priority="821" stopIfTrue="1">
      <formula>IF(#REF!="Completed",1,0)</formula>
    </cfRule>
  </conditionalFormatting>
  <conditionalFormatting sqref="C24:D24 C26:D26 C28:D28 C30:D30 I24 I26 I28 I30 K24 K26 K28 K30">
    <cfRule type="expression" dxfId="307" priority="808">
      <formula>IF($F$17="NO",1,0)</formula>
    </cfRule>
  </conditionalFormatting>
  <conditionalFormatting sqref="C24:D24 C26:D26 C28:D28 C30:D30 I24 I26 I28 I30 K24 K26 K28 K30">
    <cfRule type="expression" dxfId="306" priority="807" stopIfTrue="1">
      <formula>IF($F$17="NO",1,0)</formula>
    </cfRule>
  </conditionalFormatting>
  <conditionalFormatting sqref="C24:D24 C26:D26 C28:D28 C30:D30 I24 I26 I28 I30 K24 K26 K28 K30">
    <cfRule type="expression" dxfId="305" priority="806">
      <formula>IF(#REF!="Completed",1,0)</formula>
    </cfRule>
  </conditionalFormatting>
  <conditionalFormatting sqref="C24:D24 C26:D26 C28:D28 C30:D30 I24 I26 I28 I30 K24 K26 K28 K30">
    <cfRule type="expression" dxfId="304" priority="805" stopIfTrue="1">
      <formula>IF(#REF!="Completed",1,0)</formula>
    </cfRule>
  </conditionalFormatting>
  <conditionalFormatting sqref="E24 E26 E28 E30">
    <cfRule type="expression" dxfId="303" priority="804">
      <formula>IF($F$17="NO",1,0)</formula>
    </cfRule>
  </conditionalFormatting>
  <conditionalFormatting sqref="E24 E26 E28 E30">
    <cfRule type="expression" dxfId="302" priority="803" stopIfTrue="1">
      <formula>IF($F$17="NO",1,0)</formula>
    </cfRule>
  </conditionalFormatting>
  <conditionalFormatting sqref="E24 E26 E28 E30">
    <cfRule type="expression" dxfId="301" priority="802">
      <formula>IF(#REF!="Completed",1,0)</formula>
    </cfRule>
  </conditionalFormatting>
  <conditionalFormatting sqref="Y26:AA26 Y28:AA28 Y30:AA30 Y24:AA24">
    <cfRule type="expression" dxfId="300" priority="818">
      <formula>IF($F$17="NO",1,0)</formula>
    </cfRule>
  </conditionalFormatting>
  <conditionalFormatting sqref="Y26:AA26 Y28:AA28 Y30:AA30 Y24:AA24">
    <cfRule type="expression" dxfId="299" priority="817" stopIfTrue="1">
      <formula>IF($F$17="NO",1,0)</formula>
    </cfRule>
  </conditionalFormatting>
  <conditionalFormatting sqref="Y26:AA26 Y28:AA28 Y30:AA30 Y24:AA24">
    <cfRule type="expression" dxfId="298" priority="816">
      <formula>IF(#REF!="Completed",1,0)</formula>
    </cfRule>
  </conditionalFormatting>
  <conditionalFormatting sqref="Y26:AA26 Y28:AA28 Y30:AA30 Y24:AA24">
    <cfRule type="expression" dxfId="297" priority="815" stopIfTrue="1">
      <formula>IF(#REF!="Completed",1,0)</formula>
    </cfRule>
  </conditionalFormatting>
  <conditionalFormatting sqref="AA24 AA26 AA28 AA30">
    <cfRule type="expression" dxfId="296" priority="819">
      <formula>IF(#REF!="Completed",1,0)</formula>
    </cfRule>
  </conditionalFormatting>
  <conditionalFormatting sqref="AA24 AA26 AA28 AA30">
    <cfRule type="expression" dxfId="295" priority="820" stopIfTrue="1">
      <formula>IF(#REF!="Completed",1,0)</formula>
    </cfRule>
  </conditionalFormatting>
  <conditionalFormatting sqref="AA23 AA25 Z27:AA27 Z29:AA29">
    <cfRule type="expression" dxfId="294" priority="812">
      <formula>IF($F$17="NO",1,0)</formula>
    </cfRule>
  </conditionalFormatting>
  <conditionalFormatting sqref="AA23 AA25 Z27:AA27 Z29:AA29">
    <cfRule type="expression" dxfId="293" priority="811" stopIfTrue="1">
      <formula>IF($F$17="NO",1,0)</formula>
    </cfRule>
  </conditionalFormatting>
  <conditionalFormatting sqref="AA23 AA25 Z27:AA27 Z29:AA29">
    <cfRule type="expression" dxfId="292" priority="810">
      <formula>IF(#REF!="Completed",1,0)</formula>
    </cfRule>
  </conditionalFormatting>
  <conditionalFormatting sqref="AA23 AA25 Z27:AA27 Z29:AA29">
    <cfRule type="expression" dxfId="291" priority="809" stopIfTrue="1">
      <formula>IF(#REF!="Completed",1,0)</formula>
    </cfRule>
  </conditionalFormatting>
  <conditionalFormatting sqref="AA23 AA25 AA27 AA29">
    <cfRule type="expression" dxfId="290" priority="813">
      <formula>IF(#REF!="Completed",1,0)</formula>
    </cfRule>
  </conditionalFormatting>
  <conditionalFormatting sqref="AA23 AA25 AA27 AA29">
    <cfRule type="expression" dxfId="289" priority="814" stopIfTrue="1">
      <formula>IF(#REF!="Completed",1,0)</formula>
    </cfRule>
  </conditionalFormatting>
  <conditionalFormatting sqref="E24 E26 E28 E30">
    <cfRule type="expression" dxfId="288" priority="801" stopIfTrue="1">
      <formula>IF(#REF!="Completed",1,0)</formula>
    </cfRule>
  </conditionalFormatting>
  <conditionalFormatting sqref="F24 F26 F28 F30">
    <cfRule type="expression" dxfId="287" priority="800">
      <formula>IF($F$17="NO",1,0)</formula>
    </cfRule>
  </conditionalFormatting>
  <conditionalFormatting sqref="F24 F26 F28 F30">
    <cfRule type="expression" dxfId="286" priority="799" stopIfTrue="1">
      <formula>IF($F$17="NO",1,0)</formula>
    </cfRule>
  </conditionalFormatting>
  <conditionalFormatting sqref="F24 F26 F28 F30">
    <cfRule type="expression" dxfId="285" priority="798">
      <formula>IF(#REF!="Completed",1,0)</formula>
    </cfRule>
  </conditionalFormatting>
  <conditionalFormatting sqref="F24 F26 F28 F30">
    <cfRule type="expression" dxfId="284" priority="797" stopIfTrue="1">
      <formula>IF(#REF!="Completed",1,0)</formula>
    </cfRule>
  </conditionalFormatting>
  <conditionalFormatting sqref="H24 H26 H28 H30">
    <cfRule type="expression" dxfId="283" priority="796">
      <formula>IF($F$17="NO",1,0)</formula>
    </cfRule>
  </conditionalFormatting>
  <conditionalFormatting sqref="H24 H26 H28 H30">
    <cfRule type="expression" dxfId="282" priority="795" stopIfTrue="1">
      <formula>IF($F$17="NO",1,0)</formula>
    </cfRule>
  </conditionalFormatting>
  <conditionalFormatting sqref="H24 H26 H28 H30">
    <cfRule type="expression" dxfId="281" priority="794">
      <formula>IF(#REF!="Completed",1,0)</formula>
    </cfRule>
  </conditionalFormatting>
  <conditionalFormatting sqref="H24 H26 H28 H30">
    <cfRule type="expression" dxfId="280" priority="793" stopIfTrue="1">
      <formula>IF(#REF!="Completed",1,0)</formula>
    </cfRule>
  </conditionalFormatting>
  <conditionalFormatting sqref="J24 J26 J28 J30">
    <cfRule type="expression" dxfId="279" priority="792">
      <formula>IF($F$17="NO",1,0)</formula>
    </cfRule>
  </conditionalFormatting>
  <conditionalFormatting sqref="J24 J26 J28 J30">
    <cfRule type="expression" dxfId="278" priority="791" stopIfTrue="1">
      <formula>IF($F$17="NO",1,0)</formula>
    </cfRule>
  </conditionalFormatting>
  <conditionalFormatting sqref="J24 J26 J28 J30">
    <cfRule type="expression" dxfId="277" priority="790">
      <formula>IF(#REF!="Completed",1,0)</formula>
    </cfRule>
  </conditionalFormatting>
  <conditionalFormatting sqref="J24 J26 J28 J30">
    <cfRule type="expression" dxfId="276" priority="789" stopIfTrue="1">
      <formula>IF(#REF!="Completed",1,0)</formula>
    </cfRule>
  </conditionalFormatting>
  <conditionalFormatting sqref="L24:X24 L26:X26 L28:X28 L30:X30">
    <cfRule type="expression" dxfId="275" priority="788">
      <formula>IF($F$17="NO",1,0)</formula>
    </cfRule>
  </conditionalFormatting>
  <conditionalFormatting sqref="L24:X24 L26:X26 L28:X28 L30:X30">
    <cfRule type="expression" dxfId="274" priority="787" stopIfTrue="1">
      <formula>IF($F$17="NO",1,0)</formula>
    </cfRule>
  </conditionalFormatting>
  <conditionalFormatting sqref="L24:X24 L26:X26 L28:X28 L30:X30">
    <cfRule type="expression" dxfId="273" priority="786">
      <formula>IF(#REF!="Completed",1,0)</formula>
    </cfRule>
  </conditionalFormatting>
  <conditionalFormatting sqref="L24:X24 L26:X26 L28:X28 L30:X30">
    <cfRule type="expression" dxfId="272" priority="785" stopIfTrue="1">
      <formula>IF(#REF!="Completed",1,0)</formula>
    </cfRule>
  </conditionalFormatting>
  <conditionalFormatting sqref="Z26:AA26 Z28:AA28 Z30:AA30 Z24:AA24">
    <cfRule type="expression" dxfId="271" priority="782">
      <formula>IF($F$17="NO",1,0)</formula>
    </cfRule>
  </conditionalFormatting>
  <conditionalFormatting sqref="Z26:AA26 Z28:AA28 Z30:AA30 Z24:AA24">
    <cfRule type="expression" dxfId="270" priority="781" stopIfTrue="1">
      <formula>IF($F$17="NO",1,0)</formula>
    </cfRule>
  </conditionalFormatting>
  <conditionalFormatting sqref="Z26:AA26 Z28:AA28 Z30:AA30 Z24:AA24">
    <cfRule type="expression" dxfId="269" priority="780">
      <formula>IF(#REF!="Completed",1,0)</formula>
    </cfRule>
  </conditionalFormatting>
  <conditionalFormatting sqref="Z26:AA26 Z28:AA28 Z30:AA30 Z24:AA24">
    <cfRule type="expression" dxfId="268" priority="779" stopIfTrue="1">
      <formula>IF(#REF!="Completed",1,0)</formula>
    </cfRule>
  </conditionalFormatting>
  <conditionalFormatting sqref="AA24 AA26 AA28 AA30">
    <cfRule type="expression" dxfId="267" priority="783">
      <formula>IF(#REF!="Completed",1,0)</formula>
    </cfRule>
  </conditionalFormatting>
  <conditionalFormatting sqref="AA24 AA26 AA28 AA30">
    <cfRule type="expression" dxfId="266" priority="784" stopIfTrue="1">
      <formula>IF(#REF!="Completed",1,0)</formula>
    </cfRule>
  </conditionalFormatting>
  <conditionalFormatting sqref="Y26:AA26 Y28:AA28 Y30:AA30 Y24:AA24">
    <cfRule type="expression" dxfId="265" priority="776">
      <formula>IF($F$17="NO",1,0)</formula>
    </cfRule>
  </conditionalFormatting>
  <conditionalFormatting sqref="Y26:AA26 Y28:AA28 Y30:AA30 Y24:AA24">
    <cfRule type="expression" dxfId="264" priority="775" stopIfTrue="1">
      <formula>IF($F$17="NO",1,0)</formula>
    </cfRule>
  </conditionalFormatting>
  <conditionalFormatting sqref="Y26:AA26 Y28:AA28 Y30:AA30 Y24:AA24">
    <cfRule type="expression" dxfId="263" priority="774">
      <formula>IF(#REF!="Completed",1,0)</formula>
    </cfRule>
  </conditionalFormatting>
  <conditionalFormatting sqref="Y26:AA26 Y28:AA28 Y30:AA30 Y24:AA24">
    <cfRule type="expression" dxfId="262" priority="773" stopIfTrue="1">
      <formula>IF(#REF!="Completed",1,0)</formula>
    </cfRule>
  </conditionalFormatting>
  <conditionalFormatting sqref="AA24 AA26 AA28 AA30">
    <cfRule type="expression" dxfId="261" priority="777">
      <formula>IF(#REF!="Completed",1,0)</formula>
    </cfRule>
  </conditionalFormatting>
  <conditionalFormatting sqref="AA24 AA26 AA28 AA30">
    <cfRule type="expression" dxfId="260" priority="778" stopIfTrue="1">
      <formula>IF(#REF!="Completed",1,0)</formula>
    </cfRule>
  </conditionalFormatting>
  <conditionalFormatting sqref="G24 G26 G28 G30">
    <cfRule type="expression" dxfId="259" priority="772">
      <formula>IF($F$17="NO",1,0)</formula>
    </cfRule>
  </conditionalFormatting>
  <conditionalFormatting sqref="G24 G26 G28 G30">
    <cfRule type="expression" dxfId="258" priority="771" stopIfTrue="1">
      <formula>IF($F$17="NO",1,0)</formula>
    </cfRule>
  </conditionalFormatting>
  <conditionalFormatting sqref="G24 G26 G28 G30">
    <cfRule type="expression" dxfId="257" priority="770">
      <formula>IF(#REF!="Completed",1,0)</formula>
    </cfRule>
  </conditionalFormatting>
  <conditionalFormatting sqref="G24 G26 G28 G30">
    <cfRule type="expression" dxfId="256" priority="769" stopIfTrue="1">
      <formula>IF(#REF!="Deletion",1,0)</formula>
    </cfRule>
  </conditionalFormatting>
  <conditionalFormatting sqref="G24 G26 G28 G30">
    <cfRule type="expression" dxfId="255" priority="768" stopIfTrue="1">
      <formula>IF(#REF!="Completed",1,0)</formula>
    </cfRule>
  </conditionalFormatting>
  <conditionalFormatting sqref="Y27">
    <cfRule type="expression" dxfId="254" priority="767">
      <formula>IF($F$17="NO",1,0)</formula>
    </cfRule>
  </conditionalFormatting>
  <conditionalFormatting sqref="Y27">
    <cfRule type="expression" dxfId="253" priority="766" stopIfTrue="1">
      <formula>IF($F$17="NO",1,0)</formula>
    </cfRule>
  </conditionalFormatting>
  <conditionalFormatting sqref="Y27">
    <cfRule type="expression" dxfId="252" priority="765">
      <formula>IF(#REF!="Completed",1,0)</formula>
    </cfRule>
  </conditionalFormatting>
  <conditionalFormatting sqref="Y27">
    <cfRule type="expression" dxfId="251" priority="764" stopIfTrue="1">
      <formula>IF(#REF!="Completed",1,0)</formula>
    </cfRule>
  </conditionalFormatting>
  <conditionalFormatting sqref="Y27">
    <cfRule type="expression" dxfId="250" priority="763">
      <formula>IF($F$17="NO",1,0)</formula>
    </cfRule>
  </conditionalFormatting>
  <conditionalFormatting sqref="Y27">
    <cfRule type="expression" dxfId="249" priority="762" stopIfTrue="1">
      <formula>IF($F$17="NO",1,0)</formula>
    </cfRule>
  </conditionalFormatting>
  <conditionalFormatting sqref="Y27">
    <cfRule type="expression" dxfId="248" priority="761">
      <formula>IF(#REF!="Completed",1,0)</formula>
    </cfRule>
  </conditionalFormatting>
  <conditionalFormatting sqref="Y27">
    <cfRule type="expression" dxfId="247" priority="760" stopIfTrue="1">
      <formula>IF(#REF!="Completed",1,0)</formula>
    </cfRule>
  </conditionalFormatting>
  <conditionalFormatting sqref="Y29">
    <cfRule type="expression" dxfId="246" priority="759">
      <formula>IF($F$17="NO",1,0)</formula>
    </cfRule>
  </conditionalFormatting>
  <conditionalFormatting sqref="Y29">
    <cfRule type="expression" dxfId="245" priority="758" stopIfTrue="1">
      <formula>IF($F$17="NO",1,0)</formula>
    </cfRule>
  </conditionalFormatting>
  <conditionalFormatting sqref="Y29">
    <cfRule type="expression" dxfId="244" priority="757">
      <formula>IF(#REF!="Completed",1,0)</formula>
    </cfRule>
  </conditionalFormatting>
  <conditionalFormatting sqref="Y29">
    <cfRule type="expression" dxfId="243" priority="756" stopIfTrue="1">
      <formula>IF(#REF!="Completed",1,0)</formula>
    </cfRule>
  </conditionalFormatting>
  <conditionalFormatting sqref="Y29">
    <cfRule type="expression" dxfId="242" priority="755">
      <formula>IF($F$17="NO",1,0)</formula>
    </cfRule>
  </conditionalFormatting>
  <conditionalFormatting sqref="Y29">
    <cfRule type="expression" dxfId="241" priority="754" stopIfTrue="1">
      <formula>IF($F$17="NO",1,0)</formula>
    </cfRule>
  </conditionalFormatting>
  <conditionalFormatting sqref="Y29">
    <cfRule type="expression" dxfId="240" priority="753">
      <formula>IF(#REF!="Completed",1,0)</formula>
    </cfRule>
  </conditionalFormatting>
  <conditionalFormatting sqref="Y29">
    <cfRule type="expression" dxfId="239" priority="752" stopIfTrue="1">
      <formula>IF(#REF!="Completed",1,0)</formula>
    </cfRule>
  </conditionalFormatting>
  <conditionalFormatting sqref="Z23">
    <cfRule type="expression" dxfId="238" priority="507">
      <formula>IF($F$17="NO",1,0)</formula>
    </cfRule>
  </conditionalFormatting>
  <conditionalFormatting sqref="Z23">
    <cfRule type="expression" dxfId="237" priority="506" stopIfTrue="1">
      <formula>IF($F$17="NO",1,0)</formula>
    </cfRule>
  </conditionalFormatting>
  <conditionalFormatting sqref="Z23">
    <cfRule type="expression" dxfId="236" priority="505">
      <formula>IF(#REF!="Completed",1,0)</formula>
    </cfRule>
  </conditionalFormatting>
  <conditionalFormatting sqref="Z23">
    <cfRule type="expression" dxfId="235" priority="504" stopIfTrue="1">
      <formula>IF(#REF!="Completed",1,0)</formula>
    </cfRule>
  </conditionalFormatting>
  <conditionalFormatting sqref="Z23">
    <cfRule type="expression" dxfId="234" priority="503">
      <formula>IF($F$17="NO",1,0)</formula>
    </cfRule>
  </conditionalFormatting>
  <conditionalFormatting sqref="Z23">
    <cfRule type="expression" dxfId="233" priority="502" stopIfTrue="1">
      <formula>IF($F$17="NO",1,0)</formula>
    </cfRule>
  </conditionalFormatting>
  <conditionalFormatting sqref="Z23">
    <cfRule type="expression" dxfId="232" priority="501">
      <formula>IF(#REF!="Completed",1,0)</formula>
    </cfRule>
  </conditionalFormatting>
  <conditionalFormatting sqref="Z23">
    <cfRule type="expression" dxfId="231" priority="500" stopIfTrue="1">
      <formula>IF(#REF!="Completed",1,0)</formula>
    </cfRule>
  </conditionalFormatting>
  <conditionalFormatting sqref="Y23">
    <cfRule type="expression" dxfId="230" priority="499">
      <formula>IF($F$17="NO",1,0)</formula>
    </cfRule>
  </conditionalFormatting>
  <conditionalFormatting sqref="Y23">
    <cfRule type="expression" dxfId="229" priority="498" stopIfTrue="1">
      <formula>IF($F$17="NO",1,0)</formula>
    </cfRule>
  </conditionalFormatting>
  <conditionalFormatting sqref="Y23">
    <cfRule type="expression" dxfId="228" priority="497">
      <formula>IF(#REF!="Completed",1,0)</formula>
    </cfRule>
  </conditionalFormatting>
  <conditionalFormatting sqref="Y23">
    <cfRule type="expression" dxfId="227" priority="496" stopIfTrue="1">
      <formula>IF(#REF!="Completed",1,0)</formula>
    </cfRule>
  </conditionalFormatting>
  <conditionalFormatting sqref="Y23">
    <cfRule type="expression" dxfId="226" priority="495">
      <formula>IF($F$17="NO",1,0)</formula>
    </cfRule>
  </conditionalFormatting>
  <conditionalFormatting sqref="Y23">
    <cfRule type="expression" dxfId="225" priority="494" stopIfTrue="1">
      <formula>IF($F$17="NO",1,0)</formula>
    </cfRule>
  </conditionalFormatting>
  <conditionalFormatting sqref="Y23">
    <cfRule type="expression" dxfId="224" priority="493">
      <formula>IF(#REF!="Completed",1,0)</formula>
    </cfRule>
  </conditionalFormatting>
  <conditionalFormatting sqref="Y23">
    <cfRule type="expression" dxfId="223" priority="492" stopIfTrue="1">
      <formula>IF(#REF!="Completed",1,0)</formula>
    </cfRule>
  </conditionalFormatting>
  <conditionalFormatting sqref="Z21">
    <cfRule type="expression" dxfId="222" priority="491">
      <formula>IF($F$17="NO",1,0)</formula>
    </cfRule>
  </conditionalFormatting>
  <conditionalFormatting sqref="Z21">
    <cfRule type="expression" dxfId="221" priority="490" stopIfTrue="1">
      <formula>IF($F$17="NO",1,0)</formula>
    </cfRule>
  </conditionalFormatting>
  <conditionalFormatting sqref="Z21">
    <cfRule type="expression" dxfId="220" priority="489">
      <formula>IF(#REF!="Completed",1,0)</formula>
    </cfRule>
  </conditionalFormatting>
  <conditionalFormatting sqref="Z21">
    <cfRule type="expression" dxfId="219" priority="488" stopIfTrue="1">
      <formula>IF(#REF!="Completed",1,0)</formula>
    </cfRule>
  </conditionalFormatting>
  <conditionalFormatting sqref="Z21">
    <cfRule type="expression" dxfId="218" priority="487">
      <formula>IF($F$17="NO",1,0)</formula>
    </cfRule>
  </conditionalFormatting>
  <conditionalFormatting sqref="Z21">
    <cfRule type="expression" dxfId="217" priority="486" stopIfTrue="1">
      <formula>IF($F$17="NO",1,0)</formula>
    </cfRule>
  </conditionalFormatting>
  <conditionalFormatting sqref="Z21">
    <cfRule type="expression" dxfId="216" priority="485">
      <formula>IF(#REF!="Completed",1,0)</formula>
    </cfRule>
  </conditionalFormatting>
  <conditionalFormatting sqref="Z21">
    <cfRule type="expression" dxfId="215" priority="484" stopIfTrue="1">
      <formula>IF(#REF!="Completed",1,0)</formula>
    </cfRule>
  </conditionalFormatting>
  <conditionalFormatting sqref="Y21">
    <cfRule type="expression" dxfId="214" priority="483">
      <formula>IF($F$17="NO",1,0)</formula>
    </cfRule>
  </conditionalFormatting>
  <conditionalFormatting sqref="Y21">
    <cfRule type="expression" dxfId="213" priority="482" stopIfTrue="1">
      <formula>IF($F$17="NO",1,0)</formula>
    </cfRule>
  </conditionalFormatting>
  <conditionalFormatting sqref="Y21">
    <cfRule type="expression" dxfId="212" priority="481">
      <formula>IF(#REF!="Completed",1,0)</formula>
    </cfRule>
  </conditionalFormatting>
  <conditionalFormatting sqref="Y21">
    <cfRule type="expression" dxfId="211" priority="480" stopIfTrue="1">
      <formula>IF(#REF!="Completed",1,0)</formula>
    </cfRule>
  </conditionalFormatting>
  <conditionalFormatting sqref="Y21">
    <cfRule type="expression" dxfId="210" priority="479">
      <formula>IF($F$17="NO",1,0)</formula>
    </cfRule>
  </conditionalFormatting>
  <conditionalFormatting sqref="Y21">
    <cfRule type="expression" dxfId="209" priority="478" stopIfTrue="1">
      <formula>IF($F$17="NO",1,0)</formula>
    </cfRule>
  </conditionalFormatting>
  <conditionalFormatting sqref="Y21">
    <cfRule type="expression" dxfId="208" priority="477">
      <formula>IF(#REF!="Completed",1,0)</formula>
    </cfRule>
  </conditionalFormatting>
  <conditionalFormatting sqref="Y21">
    <cfRule type="expression" dxfId="207" priority="476" stopIfTrue="1">
      <formula>IF(#REF!="Completed",1,0)</formula>
    </cfRule>
  </conditionalFormatting>
  <conditionalFormatting sqref="E25 C25">
    <cfRule type="expression" dxfId="206" priority="475">
      <formula>IF($F$17="NO",1,0)</formula>
    </cfRule>
  </conditionalFormatting>
  <conditionalFormatting sqref="E25 C25">
    <cfRule type="expression" dxfId="205" priority="474" stopIfTrue="1">
      <formula>IF($F$17="NO",1,0)</formula>
    </cfRule>
  </conditionalFormatting>
  <conditionalFormatting sqref="E25 C25">
    <cfRule type="expression" dxfId="204" priority="473">
      <formula>IF(#REF!="Completed",1,0)</formula>
    </cfRule>
  </conditionalFormatting>
  <conditionalFormatting sqref="E25 C25">
    <cfRule type="expression" dxfId="203" priority="472" stopIfTrue="1">
      <formula>IF(#REF!="Completed",1,0)</formula>
    </cfRule>
  </conditionalFormatting>
  <conditionalFormatting sqref="D25">
    <cfRule type="expression" dxfId="202" priority="471">
      <formula>IF($F$17="NO",1,0)</formula>
    </cfRule>
  </conditionalFormatting>
  <conditionalFormatting sqref="D25">
    <cfRule type="expression" dxfId="201" priority="470" stopIfTrue="1">
      <formula>IF($F$17="NO",1,0)</formula>
    </cfRule>
  </conditionalFormatting>
  <conditionalFormatting sqref="D25">
    <cfRule type="expression" dxfId="200" priority="469">
      <formula>IF(#REF!="Completed",1,0)</formula>
    </cfRule>
  </conditionalFormatting>
  <conditionalFormatting sqref="D25">
    <cfRule type="expression" dxfId="199" priority="468" stopIfTrue="1">
      <formula>IF(#REF!="Completed",1,0)</formula>
    </cfRule>
  </conditionalFormatting>
  <conditionalFormatting sqref="F25">
    <cfRule type="expression" dxfId="198" priority="467">
      <formula>IF($F$17="NO",1,0)</formula>
    </cfRule>
  </conditionalFormatting>
  <conditionalFormatting sqref="F25">
    <cfRule type="expression" dxfId="197" priority="466" stopIfTrue="1">
      <formula>IF($F$17="NO",1,0)</formula>
    </cfRule>
  </conditionalFormatting>
  <conditionalFormatting sqref="F25">
    <cfRule type="expression" dxfId="196" priority="465">
      <formula>IF(#REF!="Completed",1,0)</formula>
    </cfRule>
  </conditionalFormatting>
  <conditionalFormatting sqref="F25">
    <cfRule type="expression" dxfId="195" priority="464" stopIfTrue="1">
      <formula>IF(#REF!="Completed",1,0)</formula>
    </cfRule>
  </conditionalFormatting>
  <conditionalFormatting sqref="C25 E25:F25">
    <cfRule type="expression" dxfId="194" priority="463">
      <formula>IF($F$17="NO",1,0)</formula>
    </cfRule>
  </conditionalFormatting>
  <conditionalFormatting sqref="C25 E25:F25">
    <cfRule type="expression" dxfId="193" priority="462" stopIfTrue="1">
      <formula>IF($F$17="NO",1,0)</formula>
    </cfRule>
  </conditionalFormatting>
  <conditionalFormatting sqref="C25 E25:F25">
    <cfRule type="expression" dxfId="192" priority="461">
      <formula>IF(#REF!="Completed",1,0)</formula>
    </cfRule>
  </conditionalFormatting>
  <conditionalFormatting sqref="C25 E25:F25">
    <cfRule type="expression" dxfId="191" priority="460" stopIfTrue="1">
      <formula>IF(#REF!="Completed",1,0)</formula>
    </cfRule>
  </conditionalFormatting>
  <conditionalFormatting sqref="D25">
    <cfRule type="expression" dxfId="190" priority="459">
      <formula>IF($F$17="NO",1,0)</formula>
    </cfRule>
  </conditionalFormatting>
  <conditionalFormatting sqref="D25">
    <cfRule type="expression" dxfId="189" priority="458" stopIfTrue="1">
      <formula>IF($F$17="NO",1,0)</formula>
    </cfRule>
  </conditionalFormatting>
  <conditionalFormatting sqref="D25">
    <cfRule type="expression" dxfId="188" priority="457">
      <formula>IF(#REF!="Completed",1,0)</formula>
    </cfRule>
  </conditionalFormatting>
  <conditionalFormatting sqref="D25">
    <cfRule type="expression" dxfId="187" priority="456" stopIfTrue="1">
      <formula>IF(#REF!="Completed",1,0)</formula>
    </cfRule>
  </conditionalFormatting>
  <conditionalFormatting sqref="L22:X22">
    <cfRule type="expression" dxfId="186" priority="203">
      <formula>IF($F$17="NO",1,0)</formula>
    </cfRule>
  </conditionalFormatting>
  <conditionalFormatting sqref="L22:X22">
    <cfRule type="expression" dxfId="185" priority="202" stopIfTrue="1">
      <formula>IF($F$17="NO",1,0)</formula>
    </cfRule>
  </conditionalFormatting>
  <conditionalFormatting sqref="L22:X22">
    <cfRule type="expression" dxfId="184" priority="201">
      <formula>IF(#REF!="Completed",1,0)</formula>
    </cfRule>
  </conditionalFormatting>
  <conditionalFormatting sqref="L22:X22">
    <cfRule type="expression" dxfId="183" priority="200" stopIfTrue="1">
      <formula>IF(#REF!="Completed",1,0)</formula>
    </cfRule>
  </conditionalFormatting>
  <conditionalFormatting sqref="Y22:AA22">
    <cfRule type="expression" dxfId="182" priority="197">
      <formula>IF($F$17="NO",1,0)</formula>
    </cfRule>
  </conditionalFormatting>
  <conditionalFormatting sqref="Y22:AA22">
    <cfRule type="expression" dxfId="181" priority="196" stopIfTrue="1">
      <formula>IF($F$17="NO",1,0)</formula>
    </cfRule>
  </conditionalFormatting>
  <conditionalFormatting sqref="Y22:AA22">
    <cfRule type="expression" dxfId="180" priority="195">
      <formula>IF(#REF!="Completed",1,0)</formula>
    </cfRule>
  </conditionalFormatting>
  <conditionalFormatting sqref="Y22:AA22">
    <cfRule type="expression" dxfId="179" priority="194" stopIfTrue="1">
      <formula>IF(#REF!="Completed",1,0)</formula>
    </cfRule>
  </conditionalFormatting>
  <conditionalFormatting sqref="AA22">
    <cfRule type="expression" dxfId="178" priority="198">
      <formula>IF(#REF!="Completed",1,0)</formula>
    </cfRule>
  </conditionalFormatting>
  <conditionalFormatting sqref="AA22">
    <cfRule type="expression" dxfId="177" priority="199" stopIfTrue="1">
      <formula>IF(#REF!="Completed",1,0)</formula>
    </cfRule>
  </conditionalFormatting>
  <conditionalFormatting sqref="L22:X22">
    <cfRule type="expression" dxfId="176" priority="193">
      <formula>IF($F$17="NO",1,0)</formula>
    </cfRule>
  </conditionalFormatting>
  <conditionalFormatting sqref="L22:X22">
    <cfRule type="expression" dxfId="175" priority="192" stopIfTrue="1">
      <formula>IF($F$17="NO",1,0)</formula>
    </cfRule>
  </conditionalFormatting>
  <conditionalFormatting sqref="L22:X22">
    <cfRule type="expression" dxfId="174" priority="191">
      <formula>IF(#REF!="Completed",1,0)</formula>
    </cfRule>
  </conditionalFormatting>
  <conditionalFormatting sqref="L22:X22">
    <cfRule type="expression" dxfId="173" priority="190" stopIfTrue="1">
      <formula>IF(#REF!="Completed",1,0)</formula>
    </cfRule>
  </conditionalFormatting>
  <conditionalFormatting sqref="Z22:AA22">
    <cfRule type="expression" dxfId="172" priority="187">
      <formula>IF($F$17="NO",1,0)</formula>
    </cfRule>
  </conditionalFormatting>
  <conditionalFormatting sqref="Z22:AA22">
    <cfRule type="expression" dxfId="171" priority="186" stopIfTrue="1">
      <formula>IF($F$17="NO",1,0)</formula>
    </cfRule>
  </conditionalFormatting>
  <conditionalFormatting sqref="Z22:AA22">
    <cfRule type="expression" dxfId="170" priority="185">
      <formula>IF(#REF!="Completed",1,0)</formula>
    </cfRule>
  </conditionalFormatting>
  <conditionalFormatting sqref="Z22:AA22">
    <cfRule type="expression" dxfId="169" priority="184" stopIfTrue="1">
      <formula>IF(#REF!="Completed",1,0)</formula>
    </cfRule>
  </conditionalFormatting>
  <conditionalFormatting sqref="AA22">
    <cfRule type="expression" dxfId="168" priority="188">
      <formula>IF(#REF!="Completed",1,0)</formula>
    </cfRule>
  </conditionalFormatting>
  <conditionalFormatting sqref="AA22">
    <cfRule type="expression" dxfId="167" priority="189" stopIfTrue="1">
      <formula>IF(#REF!="Completed",1,0)</formula>
    </cfRule>
  </conditionalFormatting>
  <conditionalFormatting sqref="Y22:AA22">
    <cfRule type="expression" dxfId="166" priority="181">
      <formula>IF($F$17="NO",1,0)</formula>
    </cfRule>
  </conditionalFormatting>
  <conditionalFormatting sqref="Y22:AA22">
    <cfRule type="expression" dxfId="165" priority="180" stopIfTrue="1">
      <formula>IF($F$17="NO",1,0)</formula>
    </cfRule>
  </conditionalFormatting>
  <conditionalFormatting sqref="Y22:AA22">
    <cfRule type="expression" dxfId="164" priority="179">
      <formula>IF(#REF!="Completed",1,0)</formula>
    </cfRule>
  </conditionalFormatting>
  <conditionalFormatting sqref="Y22:AA22">
    <cfRule type="expression" dxfId="163" priority="178" stopIfTrue="1">
      <formula>IF(#REF!="Completed",1,0)</formula>
    </cfRule>
  </conditionalFormatting>
  <conditionalFormatting sqref="AA22">
    <cfRule type="expression" dxfId="162" priority="182">
      <formula>IF(#REF!="Completed",1,0)</formula>
    </cfRule>
  </conditionalFormatting>
  <conditionalFormatting sqref="AA22">
    <cfRule type="expression" dxfId="161" priority="183" stopIfTrue="1">
      <formula>IF(#REF!="Completed",1,0)</formula>
    </cfRule>
  </conditionalFormatting>
  <conditionalFormatting sqref="L25:X25">
    <cfRule type="expression" dxfId="160" priority="177">
      <formula>IF($F$17="NO",1,0)</formula>
    </cfRule>
  </conditionalFormatting>
  <conditionalFormatting sqref="L25:X25">
    <cfRule type="expression" dxfId="159" priority="176" stopIfTrue="1">
      <formula>IF($F$17="NO",1,0)</formula>
    </cfRule>
  </conditionalFormatting>
  <conditionalFormatting sqref="L25:X25">
    <cfRule type="expression" dxfId="158" priority="175">
      <formula>IF(#REF!="Completed",1,0)</formula>
    </cfRule>
  </conditionalFormatting>
  <conditionalFormatting sqref="L25:X25">
    <cfRule type="expression" dxfId="157" priority="174" stopIfTrue="1">
      <formula>IF(#REF!="Completed",1,0)</formula>
    </cfRule>
  </conditionalFormatting>
  <conditionalFormatting sqref="L25:X25">
    <cfRule type="expression" dxfId="156" priority="173">
      <formula>IF($F$17="NO",1,0)</formula>
    </cfRule>
  </conditionalFormatting>
  <conditionalFormatting sqref="L25:X25">
    <cfRule type="expression" dxfId="155" priority="172" stopIfTrue="1">
      <formula>IF($F$17="NO",1,0)</formula>
    </cfRule>
  </conditionalFormatting>
  <conditionalFormatting sqref="L25:X25">
    <cfRule type="expression" dxfId="154" priority="171">
      <formula>IF(#REF!="Completed",1,0)</formula>
    </cfRule>
  </conditionalFormatting>
  <conditionalFormatting sqref="L25:X25">
    <cfRule type="expression" dxfId="153" priority="170" stopIfTrue="1">
      <formula>IF(#REF!="Completed",1,0)</formula>
    </cfRule>
  </conditionalFormatting>
  <conditionalFormatting sqref="Z25">
    <cfRule type="expression" dxfId="152" priority="169">
      <formula>IF($F$17="NO",1,0)</formula>
    </cfRule>
  </conditionalFormatting>
  <conditionalFormatting sqref="Z25">
    <cfRule type="expression" dxfId="151" priority="168" stopIfTrue="1">
      <formula>IF($F$17="NO",1,0)</formula>
    </cfRule>
  </conditionalFormatting>
  <conditionalFormatting sqref="Z25">
    <cfRule type="expression" dxfId="150" priority="167">
      <formula>IF(#REF!="Completed",1,0)</formula>
    </cfRule>
  </conditionalFormatting>
  <conditionalFormatting sqref="Z25">
    <cfRule type="expression" dxfId="149" priority="166" stopIfTrue="1">
      <formula>IF(#REF!="Completed",1,0)</formula>
    </cfRule>
  </conditionalFormatting>
  <conditionalFormatting sqref="Z25">
    <cfRule type="expression" dxfId="148" priority="165">
      <formula>IF($F$17="NO",1,0)</formula>
    </cfRule>
  </conditionalFormatting>
  <conditionalFormatting sqref="Z25">
    <cfRule type="expression" dxfId="147" priority="164" stopIfTrue="1">
      <formula>IF($F$17="NO",1,0)</formula>
    </cfRule>
  </conditionalFormatting>
  <conditionalFormatting sqref="Z25">
    <cfRule type="expression" dxfId="146" priority="163">
      <formula>IF(#REF!="Completed",1,0)</formula>
    </cfRule>
  </conditionalFormatting>
  <conditionalFormatting sqref="Z25">
    <cfRule type="expression" dxfId="145" priority="162" stopIfTrue="1">
      <formula>IF(#REF!="Completed",1,0)</formula>
    </cfRule>
  </conditionalFormatting>
  <conditionalFormatting sqref="Y25">
    <cfRule type="expression" dxfId="144" priority="161">
      <formula>IF($F$17="NO",1,0)</formula>
    </cfRule>
  </conditionalFormatting>
  <conditionalFormatting sqref="Y25">
    <cfRule type="expression" dxfId="143" priority="160" stopIfTrue="1">
      <formula>IF($F$17="NO",1,0)</formula>
    </cfRule>
  </conditionalFormatting>
  <conditionalFormatting sqref="Y25">
    <cfRule type="expression" dxfId="142" priority="159">
      <formula>IF(#REF!="Completed",1,0)</formula>
    </cfRule>
  </conditionalFormatting>
  <conditionalFormatting sqref="Y25">
    <cfRule type="expression" dxfId="141" priority="158" stopIfTrue="1">
      <formula>IF(#REF!="Completed",1,0)</formula>
    </cfRule>
  </conditionalFormatting>
  <conditionalFormatting sqref="Y25">
    <cfRule type="expression" dxfId="140" priority="157">
      <formula>IF($F$17="NO",1,0)</formula>
    </cfRule>
  </conditionalFormatting>
  <conditionalFormatting sqref="Y25">
    <cfRule type="expression" dxfId="139" priority="156" stopIfTrue="1">
      <formula>IF($F$17="NO",1,0)</formula>
    </cfRule>
  </conditionalFormatting>
  <conditionalFormatting sqref="Y25">
    <cfRule type="expression" dxfId="138" priority="155">
      <formula>IF(#REF!="Completed",1,0)</formula>
    </cfRule>
  </conditionalFormatting>
  <conditionalFormatting sqref="Y25">
    <cfRule type="expression" dxfId="137" priority="154" stopIfTrue="1">
      <formula>IF(#REF!="Completed",1,0)</formula>
    </cfRule>
  </conditionalFormatting>
  <conditionalFormatting sqref="C32:C270 E32:E270 G32:X270 G31:K31">
    <cfRule type="expression" dxfId="136" priority="133">
      <formula>IF($F$17="NO",1,0)</formula>
    </cfRule>
  </conditionalFormatting>
  <conditionalFormatting sqref="C32:C270 E32:E270 G32:X270 G31:K31">
    <cfRule type="expression" dxfId="135" priority="132" stopIfTrue="1">
      <formula>IF($F$17="NO",1,0)</formula>
    </cfRule>
  </conditionalFormatting>
  <conditionalFormatting sqref="C32:C270 E32:E270 G32:X270 G31:K31">
    <cfRule type="expression" dxfId="134" priority="131">
      <formula>IF(#REF!="Completed",1,0)</formula>
    </cfRule>
  </conditionalFormatting>
  <conditionalFormatting sqref="G31:G270">
    <cfRule type="expression" dxfId="133" priority="130" stopIfTrue="1">
      <formula>IF(#REF!="Deletion",1,0)</formula>
    </cfRule>
  </conditionalFormatting>
  <conditionalFormatting sqref="C32:C270 E32:E270 G32:X270 G31:K31">
    <cfRule type="expression" dxfId="132" priority="129" stopIfTrue="1">
      <formula>IF(#REF!="Completed",1,0)</formula>
    </cfRule>
  </conditionalFormatting>
  <conditionalFormatting sqref="D33 D35 D37 D39 D41 D43 D45 D47 D49 D51 D53 D55 D57 D59 D61 D63 D65 D67 D69 D71 D73 D75 D77 D79 D81 D83 D85 D87 D89 D91 D93 D95 D97 D99 D101 D103 D105 D107 D109 D111 D113 D115 D117 D119 D121 D123 D125 D127 D129 D131 D133 D135 D137 D139 D141 D143 D145 D147 D149 D151 D153 D155 D157 D159 D161 D163 D165 D167 D169 D171 D173 D175 D177 D179 D181 D183 D185 D187 D189 D191 D193 D195 D197 D199 D201 D203 D205 D207 D209 D211 D213 D215 D217 D219 D221 D223 D225 D227 D229 D231 D233 D235 D237 D239 D241 D243 D245 D247 D249 D251 D253 D255 D257 D259 D261 D263 D265 D267 D269">
    <cfRule type="expression" dxfId="131" priority="128">
      <formula>IF($F$17="NO",1,0)</formula>
    </cfRule>
  </conditionalFormatting>
  <conditionalFormatting sqref="D33 D35 D37 D39 D41 D43 D45 D47 D49 D51 D53 D55 D57 D59 D61 D63 D65 D67 D69 D71 D73 D75 D77 D79 D81 D83 D85 D87 D89 D91 D93 D95 D97 D99 D101 D103 D105 D107 D109 D111 D113 D115 D117 D119 D121 D123 D125 D127 D129 D131 D133 D135 D137 D139 D141 D143 D145 D147 D149 D151 D153 D155 D157 D159 D161 D163 D165 D167 D169 D171 D173 D175 D177 D179 D181 D183 D185 D187 D189 D191 D193 D195 D197 D199 D201 D203 D205 D207 D209 D211 D213 D215 D217 D219 D221 D223 D225 D227 D229 D231 D233 D235 D237 D239 D241 D243 D245 D247 D249 D251 D253 D255 D257 D259 D261 D263 D265 D267 D269">
    <cfRule type="expression" dxfId="130" priority="127" stopIfTrue="1">
      <formula>IF($F$17="NO",1,0)</formula>
    </cfRule>
  </conditionalFormatting>
  <conditionalFormatting sqref="D33 D35 D37 D39 D41 D43 D45 D47 D49 D51 D53 D55 D57 D59 D61 D63 D65 D67 D69 D71 D73 D75 D77 D79 D81 D83 D85 D87 D89 D91 D93 D95 D97 D99 D101 D103 D105 D107 D109 D111 D113 D115 D117 D119 D121 D123 D125 D127 D129 D131 D133 D135 D137 D139 D141 D143 D145 D147 D149 D151 D153 D155 D157 D159 D161 D163 D165 D167 D169 D171 D173 D175 D177 D179 D181 D183 D185 D187 D189 D191 D193 D195 D197 D199 D201 D203 D205 D207 D209 D211 D213 D215 D217 D219 D221 D223 D225 D227 D229 D231 D233 D235 D237 D239 D241 D243 D245 D247 D249 D251 D253 D255 D257 D259 D261 D263 D265 D267 D269">
    <cfRule type="expression" dxfId="129" priority="126">
      <formula>IF(#REF!="Completed",1,0)</formula>
    </cfRule>
  </conditionalFormatting>
  <conditionalFormatting sqref="D33 D35 D37 D39 D41 D43 D45 D47 D49 D51 D53 D55 D57 D59 D61 D63 D65 D67 D69 D71 D73 D75 D77 D79 D81 D83 D85 D87 D89 D91 D93 D95 D97 D99 D101 D103 D105 D107 D109 D111 D113 D115 D117 D119 D121 D123 D125 D127 D129 D131 D133 D135 D137 D139 D141 D143 D145 D147 D149 D151 D153 D155 D157 D159 D161 D163 D165 D167 D169 D171 D173 D175 D177 D179 D181 D183 D185 D187 D189 D191 D193 D195 D197 D199 D201 D203 D205 D207 D209 D211 D213 D215 D217 D219 D221 D223 D225 D227 D229 D231 D233 D235 D237 D239 D241 D243 D245 D247 D249 D251 D253 D255 D257 D259 D261 D263 D265 D267 D269">
    <cfRule type="expression" dxfId="128" priority="125" stopIfTrue="1">
      <formula>IF(#REF!="Completed",1,0)</formula>
    </cfRule>
  </conditionalFormatting>
  <conditionalFormatting sqref="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158 F160 F162 F164 F166 F168 F170 F172 F174 F176 F178 F180 F182 F184 F186 F188 F190 F192 F194 F196 F198 F200 F202 F204 F206 F208 F210 F212 F214 F216 F218 F220 F222 F224 F226 F228 F230 F232 F234 F236 F238 F240 F242 F244 F246 F248 F250 F252 F254 F256 F258 F260 F262 F264 F266 F268 F270">
    <cfRule type="expression" dxfId="127" priority="116">
      <formula>IF($F$17="NO",1,0)</formula>
    </cfRule>
  </conditionalFormatting>
  <conditionalFormatting sqref="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158 F160 F162 F164 F166 F168 F170 F172 F174 F176 F178 F180 F182 F184 F186 F188 F190 F192 F194 F196 F198 F200 F202 F204 F206 F208 F210 F212 F214 F216 F218 F220 F222 F224 F226 F228 F230 F232 F234 F236 F238 F240 F242 F244 F246 F248 F250 F252 F254 F256 F258 F260 F262 F264 F266 F268 F270">
    <cfRule type="expression" dxfId="126" priority="115" stopIfTrue="1">
      <formula>IF($F$17="NO",1,0)</formula>
    </cfRule>
  </conditionalFormatting>
  <conditionalFormatting sqref="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158 F160 F162 F164 F166 F168 F170 F172 F174 F176 F178 F180 F182 F184 F186 F188 F190 F192 F194 F196 F198 F200 F202 F204 F206 F208 F210 F212 F214 F216 F218 F220 F222 F224 F226 F228 F230 F232 F234 F236 F238 F240 F242 F244 F246 F248 F250 F252 F254 F256 F258 F260 F262 F264 F266 F268 F270">
    <cfRule type="expression" dxfId="125" priority="114">
      <formula>IF(#REF!="Completed",1,0)</formula>
    </cfRule>
  </conditionalFormatting>
  <conditionalFormatting sqref="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158 F160 F162 F164 F166 F168 F170 F172 F174 F176 F178 F180 F182 F184 F186 F188 F190 F192 F194 F196 F198 F200 F202 F204 F206 F208 F210 F212 F214 F216 F218 F220 F222 F224 F226 F228 F230 F232 F234 F236 F238 F240 F242 F244 F246 F248 F250 F252 F254 F256 F258 F260 F262 F264 F266 F268 F270">
    <cfRule type="expression" dxfId="124" priority="113" stopIfTrue="1">
      <formula>IF(#REF!="Completed",1,0)</formula>
    </cfRule>
  </conditionalFormatting>
  <conditionalFormatting sqref="D32 D34 D36 D38 D40 D42 D44 D46 D48 D50 D52 D54 D56 D58 D60 D62 D64 D66 D68 D70 D72 D74 D76 D78 D80 D82 D84 D86 D88 D90 D92 D94 D96 D98 D100 D102 D104 D106 D108 D110 D112 D114 D116 D118 D120 D122 D124 D126 D128 D130 D132 D134 D136 D138 D140 D142 D144 D146 D148 D150 D152 D154 D156 D158 D160 D162 D164 D166 D168 D170 D172 D174 D176 D178 D180 D182 D184 D186 D188 D190 D192 D194 D196 D198 D200 D202 D204 D206 D208 D210 D212 D214 D216 D218 D220 D222 D224 D226 D228 D230 D232 D234 D236 D238 D240 D242 D244 D246 D248 D250 D252 D254 D256 D258 D260 D262 D264 D266 D268 D270">
    <cfRule type="expression" dxfId="123" priority="124">
      <formula>IF($F$17="NO",1,0)</formula>
    </cfRule>
  </conditionalFormatting>
  <conditionalFormatting sqref="D32 D34 D36 D38 D40 D42 D44 D46 D48 D50 D52 D54 D56 D58 D60 D62 D64 D66 D68 D70 D72 D74 D76 D78 D80 D82 D84 D86 D88 D90 D92 D94 D96 D98 D100 D102 D104 D106 D108 D110 D112 D114 D116 D118 D120 D122 D124 D126 D128 D130 D132 D134 D136 D138 D140 D142 D144 D146 D148 D150 D152 D154 D156 D158 D160 D162 D164 D166 D168 D170 D172 D174 D176 D178 D180 D182 D184 D186 D188 D190 D192 D194 D196 D198 D200 D202 D204 D206 D208 D210 D212 D214 D216 D218 D220 D222 D224 D226 D228 D230 D232 D234 D236 D238 D240 D242 D244 D246 D248 D250 D252 D254 D256 D258 D260 D262 D264 D266 D268 D270">
    <cfRule type="expression" dxfId="122" priority="123" stopIfTrue="1">
      <formula>IF($F$17="NO",1,0)</formula>
    </cfRule>
  </conditionalFormatting>
  <conditionalFormatting sqref="D32 D34 D36 D38 D40 D42 D44 D46 D48 D50 D52 D54 D56 D58 D60 D62 D64 D66 D68 D70 D72 D74 D76 D78 D80 D82 D84 D86 D88 D90 D92 D94 D96 D98 D100 D102 D104 D106 D108 D110 D112 D114 D116 D118 D120 D122 D124 D126 D128 D130 D132 D134 D136 D138 D140 D142 D144 D146 D148 D150 D152 D154 D156 D158 D160 D162 D164 D166 D168 D170 D172 D174 D176 D178 D180 D182 D184 D186 D188 D190 D192 D194 D196 D198 D200 D202 D204 D206 D208 D210 D212 D214 D216 D218 D220 D222 D224 D226 D228 D230 D232 D234 D236 D238 D240 D242 D244 D246 D248 D250 D252 D254 D256 D258 D260 D262 D264 D266 D268 D270">
    <cfRule type="expression" dxfId="121" priority="122">
      <formula>IF(#REF!="Completed",1,0)</formula>
    </cfRule>
  </conditionalFormatting>
  <conditionalFormatting sqref="D32 D34 D36 D38 D40 D42 D44 D46 D48 D50 D52 D54 D56 D58 D60 D62 D64 D66 D68 D70 D72 D74 D76 D78 D80 D82 D84 D86 D88 D90 D92 D94 D96 D98 D100 D102 D104 D106 D108 D110 D112 D114 D116 D118 D120 D122 D124 D126 D128 D130 D132 D134 D136 D138 D140 D142 D144 D146 D148 D150 D152 D154 D156 D158 D160 D162 D164 D166 D168 D170 D172 D174 D176 D178 D180 D182 D184 D186 D188 D190 D192 D194 D196 D198 D200 D202 D204 D206 D208 D210 D212 D214 D216 D218 D220 D222 D224 D226 D228 D230 D232 D234 D236 D238 D240 D242 D244 D246 D248 D250 D252 D254 D256 D258 D260 D262 D264 D266 D268 D270">
    <cfRule type="expression" dxfId="120" priority="121" stopIfTrue="1">
      <formula>IF(#REF!="Completed",1,0)</formula>
    </cfRule>
  </conditionalFormatting>
  <conditionalFormatting sqref="F33 F35 F37 F39 F41 F43 F45 F47 F49 F51 F53 F55 F57 F59 F61 F63 F65 F67 F69 F71 F73 F75 F77 F79 F81 F83 F85 F87 F89 F91 F93 F95 F97 F99 F101 F103 F105 F107 F109 F111 F113 F115 F117 F119 F121 F123 F125 F127 F129 F131 F133 F135 F137 F139 F141 F143 F145 F147 F149 F151 F153 F155 F157 F159 F161 F163 F165 F167 F169 F171 F173 F175 F177 F179 F181 F183 F185 F187 F189 F191 F193 F195 F197 F199 F201 F203 F205 F207 F209 F211 F213 F215 F217 F219 F221 F223 F225 F227 F229 F231 F233 F235 F237 F239 F241 F243 F245 F247 F249 F251 F253 F255 F257 F259 F261 F263 F265 F267 F269">
    <cfRule type="expression" dxfId="119" priority="120">
      <formula>IF($F$17="NO",1,0)</formula>
    </cfRule>
  </conditionalFormatting>
  <conditionalFormatting sqref="F33 F35 F37 F39 F41 F43 F45 F47 F49 F51 F53 F55 F57 F59 F61 F63 F65 F67 F69 F71 F73 F75 F77 F79 F81 F83 F85 F87 F89 F91 F93 F95 F97 F99 F101 F103 F105 F107 F109 F111 F113 F115 F117 F119 F121 F123 F125 F127 F129 F131 F133 F135 F137 F139 F141 F143 F145 F147 F149 F151 F153 F155 F157 F159 F161 F163 F165 F167 F169 F171 F173 F175 F177 F179 F181 F183 F185 F187 F189 F191 F193 F195 F197 F199 F201 F203 F205 F207 F209 F211 F213 F215 F217 F219 F221 F223 F225 F227 F229 F231 F233 F235 F237 F239 F241 F243 F245 F247 F249 F251 F253 F255 F257 F259 F261 F263 F265 F267 F269">
    <cfRule type="expression" dxfId="118" priority="119" stopIfTrue="1">
      <formula>IF($F$17="NO",1,0)</formula>
    </cfRule>
  </conditionalFormatting>
  <conditionalFormatting sqref="F33 F35 F37 F39 F41 F43 F45 F47 F49 F51 F53 F55 F57 F59 F61 F63 F65 F67 F69 F71 F73 F75 F77 F79 F81 F83 F85 F87 F89 F91 F93 F95 F97 F99 F101 F103 F105 F107 F109 F111 F113 F115 F117 F119 F121 F123 F125 F127 F129 F131 F133 F135 F137 F139 F141 F143 F145 F147 F149 F151 F153 F155 F157 F159 F161 F163 F165 F167 F169 F171 F173 F175 F177 F179 F181 F183 F185 F187 F189 F191 F193 F195 F197 F199 F201 F203 F205 F207 F209 F211 F213 F215 F217 F219 F221 F223 F225 F227 F229 F231 F233 F235 F237 F239 F241 F243 F245 F247 F249 F251 F253 F255 F257 F259 F261 F263 F265 F267 F269">
    <cfRule type="expression" dxfId="117" priority="118">
      <formula>IF(#REF!="Completed",1,0)</formula>
    </cfRule>
  </conditionalFormatting>
  <conditionalFormatting sqref="F33 F35 F37 F39 F41 F43 F45 F47 F49 F51 F53 F55 F57 F59 F61 F63 F65 F67 F69 F71 F73 F75 F77 F79 F81 F83 F85 F87 F89 F91 F93 F95 F97 F99 F101 F103 F105 F107 F109 F111 F113 F115 F117 F119 F121 F123 F125 F127 F129 F131 F133 F135 F137 F139 F141 F143 F145 F147 F149 F151 F153 F155 F157 F159 F161 F163 F165 F167 F169 F171 F173 F175 F177 F179 F181 F183 F185 F187 F189 F191 F193 F195 F197 F199 F201 F203 F205 F207 F209 F211 F213 F215 F217 F219 F221 F223 F225 F227 F229 F231 F233 F235 F237 F239 F241 F243 F245 F247 F249 F251 F253 F255 F257 F259 F261 F263 F265 F267 F269">
    <cfRule type="expression" dxfId="116" priority="117" stopIfTrue="1">
      <formula>IF(#REF!="Completed",1,0)</formula>
    </cfRule>
  </conditionalFormatting>
  <conditionalFormatting sqref="C33 C35 C37 C39 C41 C43 C45 C47 C49 C51 C53 C55 C57 C59 C61 C63 C65 C67 C69 C71 C73 C75 C77 C79 C81 C83 C85 C87 C89 C91 C93 C95 C97 C99 C101 C103 C105 C107 C109 C111 C113 C115 C117 C119 C121 C123 C125 C127 C129 C131 C133 C135 C137 C139 C141 C143 C145 C147 C149 C151 C153 C155 C157 C159 C161 C163 C165 C167 C169 C171 C173 C175 C177 C179 C181 C183 C185 C187 C189 C191 C193 C195 C197 C199 C201 C203 C205 C207 C209 C211 C213 C215 C217 C219 C221 C223 C225 C227 C229 C231 C233 C235 C237 C239 C241 C243 C245 C247 C249 C251 C253 C255 C257 C259 C261 C263 C265 C267 C269 AA31 Z33:AA33 Z35:AA35 Z37:AA37 Z39:AA39 Z41:AA41 Z43:AA43 Z45:AA45 Z47:AA47 Z49:AA49 Z51:AA51 Z53:AA53 Z55:AA55 Z57:AA57 Z59:AA59 Z61:AA61 Z63:AA63 Z65:AA65 Z67:AA67 Z69:AA69 Z71:AA71 Z73:AA73 Z75:AA75 Z77:AA77 Z79:AA79 Z81:AA81 Z83:AA83 Z85:AA85 Z87:AA87 Z89:AA89 Z91:AA91 Z93:AA93 Z95:AA95 Z97:AA97 Z99:AA99 Z101:AA101 Z103:AA103 Z105:AA105 Z107:AA107 Z109:AA109 Z111:AA111 Z113:AA113 Z115:AA115 Z117:AA117 Z119:AA119 Z121:AA121 Z123:AA123 Z125:AA125 Z127:AA127 Z129:AA129 Z131:AA131 Z133:AA133 Z135:AA135 Z137:AA137 Z139:AA139 Z141:AA141 Z143:AA143 Z145:AA145 Z147:AA147 Z149:AA149 Z151:AA151 Z153:AA153 Z155:AA155 Z157:AA157 Z159:AA159 Z161:AA161 Z163:AA163 Z165:AA165 Z167:AA167 Z169:AA169 Z171:AA171 Z173:AA173 Z175:AA175 Z177:AA177 Z179:AA179 Z181:AA181 Z183:AA183 Z185:AA185 Z187:AA187 Z189:AA189 Z191:AA191 Z193:AA193 Z195:AA195 Z197:AA197 Z199:AA199 Z201:AA201 Z203:AA203 Z205:AA205 Z207:AA207 Z209:AA209 Z211:AA211 Z213:AA213 Z215:AA215 Z217:AA217 Z219:AA219 Z221:AA221 Z223:AA223 Z225:AA225 Z227:AA227 Z229:AA229 Z231:AA231 Z233:AA233 Z235:AA235 Z237:AA237 Z239:AA239 Z241:AA241 Z243:AA243 Z245:AA245 Z247:AA247 Z249:AA249 Z251:AA251 Z253:AA253 Z255:AA255 Z257:AA257 Z259:AA259 Z261:AA261 Z263:AA263 Z265:AA265 Z267:AA267 Z269:AA269 G31:K31 E33:X33 E35:X35 E37:X37 E39:X39 E41:X41 E43:X43 E45:X45 E47:X47 E49:X49 E51:X51 E53:X53 E55:X55 E57:X57 E59:X59 E61:X61 E63:X63 E65:X65 E67:X67 E69:X69 E71:X71 E73:X73 E75:X75 E77:X77 E79:X79 E81:X81 E83:X83 E85:X85 E87:X87 E89:X89 E91:X91 E93:X93 E95:X95 E97:X97 E99:X99 E101:X101 E103:X103 E105:X105 E107:X107 E109:X109 E111:X111 E113:X113 E115:X115 E117:X117 E119:X119 E121:X121 E123:X123 E125:X125 E127:X127 E129:X129 E131:X131 E133:X133 E135:X135 E137:X137 E139:X139 E141:X141 E143:X143 E145:X145 E147:X147 E149:X149 E151:X151 E153:X153 E155:X155 E157:X157 E159:X159 E161:X161 E163:X163 E165:X165 E167:X167 E169:X169 E171:X171 E173:X173 E175:X175 E177:X177 E179:X179 E181:X181 E183:X183 E185:X185 E187:X187 E189:X189 E191:X191 E193:X193 E195:X195 E197:X197 E199:X199 E201:X201 E203:X203 E205:X205 E207:X207 E209:X209 E211:X211 E213:X213 E215:X215 E217:X217 E219:X219 E221:X221 E223:X223 E225:X225 E227:X227 E229:X229 E231:X231 E233:X233 E235:X235 E237:X237 E239:X239 E241:X241 E243:X243 E245:X245 E247:X247 E249:X249 E251:X251 E253:X253 E255:X255 E257:X257 E259:X259 E261:X261 E263:X263 E265:X265 E267:X267 E269:X269">
    <cfRule type="expression" dxfId="115" priority="110">
      <formula>IF($F$17="NO",1,0)</formula>
    </cfRule>
  </conditionalFormatting>
  <conditionalFormatting sqref="C33 C35 C37 C39 C41 C43 C45 C47 C49 C51 C53 C55 C57 C59 C61 C63 C65 C67 C69 C71 C73 C75 C77 C79 C81 C83 C85 C87 C89 C91 C93 C95 C97 C99 C101 C103 C105 C107 C109 C111 C113 C115 C117 C119 C121 C123 C125 C127 C129 C131 C133 C135 C137 C139 C141 C143 C145 C147 C149 C151 C153 C155 C157 C159 C161 C163 C165 C167 C169 C171 C173 C175 C177 C179 C181 C183 C185 C187 C189 C191 C193 C195 C197 C199 C201 C203 C205 C207 C209 C211 C213 C215 C217 C219 C221 C223 C225 C227 C229 C231 C233 C235 C237 C239 C241 C243 C245 C247 C249 C251 C253 C255 C257 C259 C261 C263 C265 C267 C269 AA31 Z33:AA33 Z35:AA35 Z37:AA37 Z39:AA39 Z41:AA41 Z43:AA43 Z45:AA45 Z47:AA47 Z49:AA49 Z51:AA51 Z53:AA53 Z55:AA55 Z57:AA57 Z59:AA59 Z61:AA61 Z63:AA63 Z65:AA65 Z67:AA67 Z69:AA69 Z71:AA71 Z73:AA73 Z75:AA75 Z77:AA77 Z79:AA79 Z81:AA81 Z83:AA83 Z85:AA85 Z87:AA87 Z89:AA89 Z91:AA91 Z93:AA93 Z95:AA95 Z97:AA97 Z99:AA99 Z101:AA101 Z103:AA103 Z105:AA105 Z107:AA107 Z109:AA109 Z111:AA111 Z113:AA113 Z115:AA115 Z117:AA117 Z119:AA119 Z121:AA121 Z123:AA123 Z125:AA125 Z127:AA127 Z129:AA129 Z131:AA131 Z133:AA133 Z135:AA135 Z137:AA137 Z139:AA139 Z141:AA141 Z143:AA143 Z145:AA145 Z147:AA147 Z149:AA149 Z151:AA151 Z153:AA153 Z155:AA155 Z157:AA157 Z159:AA159 Z161:AA161 Z163:AA163 Z165:AA165 Z167:AA167 Z169:AA169 Z171:AA171 Z173:AA173 Z175:AA175 Z177:AA177 Z179:AA179 Z181:AA181 Z183:AA183 Z185:AA185 Z187:AA187 Z189:AA189 Z191:AA191 Z193:AA193 Z195:AA195 Z197:AA197 Z199:AA199 Z201:AA201 Z203:AA203 Z205:AA205 Z207:AA207 Z209:AA209 Z211:AA211 Z213:AA213 Z215:AA215 Z217:AA217 Z219:AA219 Z221:AA221 Z223:AA223 Z225:AA225 Z227:AA227 Z229:AA229 Z231:AA231 Z233:AA233 Z235:AA235 Z237:AA237 Z239:AA239 Z241:AA241 Z243:AA243 Z245:AA245 Z247:AA247 Z249:AA249 Z251:AA251 Z253:AA253 Z255:AA255 Z257:AA257 Z259:AA259 Z261:AA261 Z263:AA263 Z265:AA265 Z267:AA267 Z269:AA269 G31:K31 E33:X33 E35:X35 E37:X37 E39:X39 E41:X41 E43:X43 E45:X45 E47:X47 E49:X49 E51:X51 E53:X53 E55:X55 E57:X57 E59:X59 E61:X61 E63:X63 E65:X65 E67:X67 E69:X69 E71:X71 E73:X73 E75:X75 E77:X77 E79:X79 E81:X81 E83:X83 E85:X85 E87:X87 E89:X89 E91:X91 E93:X93 E95:X95 E97:X97 E99:X99 E101:X101 E103:X103 E105:X105 E107:X107 E109:X109 E111:X111 E113:X113 E115:X115 E117:X117 E119:X119 E121:X121 E123:X123 E125:X125 E127:X127 E129:X129 E131:X131 E133:X133 E135:X135 E137:X137 E139:X139 E141:X141 E143:X143 E145:X145 E147:X147 E149:X149 E151:X151 E153:X153 E155:X155 E157:X157 E159:X159 E161:X161 E163:X163 E165:X165 E167:X167 E169:X169 E171:X171 E173:X173 E175:X175 E177:X177 E179:X179 E181:X181 E183:X183 E185:X185 E187:X187 E189:X189 E191:X191 E193:X193 E195:X195 E197:X197 E199:X199 E201:X201 E203:X203 E205:X205 E207:X207 E209:X209 E211:X211 E213:X213 E215:X215 E217:X217 E219:X219 E221:X221 E223:X223 E225:X225 E227:X227 E229:X229 E231:X231 E233:X233 E235:X235 E237:X237 E239:X239 E241:X241 E243:X243 E245:X245 E247:X247 E249:X249 E251:X251 E253:X253 E255:X255 E257:X257 E259:X259 E261:X261 E263:X263 E265:X265 E267:X267 E269:X269">
    <cfRule type="expression" dxfId="114" priority="109" stopIfTrue="1">
      <formula>IF($F$17="NO",1,0)</formula>
    </cfRule>
  </conditionalFormatting>
  <conditionalFormatting sqref="C33 C35 C37 C39 C41 C43 C45 C47 C49 C51 C53 C55 C57 C59 C61 C63 C65 C67 C69 C71 C73 C75 C77 C79 C81 C83 C85 C87 C89 C91 C93 C95 C97 C99 C101 C103 C105 C107 C109 C111 C113 C115 C117 C119 C121 C123 C125 C127 C129 C131 C133 C135 C137 C139 C141 C143 C145 C147 C149 C151 C153 C155 C157 C159 C161 C163 C165 C167 C169 C171 C173 C175 C177 C179 C181 C183 C185 C187 C189 C191 C193 C195 C197 C199 C201 C203 C205 C207 C209 C211 C213 C215 C217 C219 C221 C223 C225 C227 C229 C231 C233 C235 C237 C239 C241 C243 C245 C247 C249 C251 C253 C255 C257 C259 C261 C263 C265 C267 C269 AA31 Z33:AA33 Z35:AA35 Z37:AA37 Z39:AA39 Z41:AA41 Z43:AA43 Z45:AA45 Z47:AA47 Z49:AA49 Z51:AA51 Z53:AA53 Z55:AA55 Z57:AA57 Z59:AA59 Z61:AA61 Z63:AA63 Z65:AA65 Z67:AA67 Z69:AA69 Z71:AA71 Z73:AA73 Z75:AA75 Z77:AA77 Z79:AA79 Z81:AA81 Z83:AA83 Z85:AA85 Z87:AA87 Z89:AA89 Z91:AA91 Z93:AA93 Z95:AA95 Z97:AA97 Z99:AA99 Z101:AA101 Z103:AA103 Z105:AA105 Z107:AA107 Z109:AA109 Z111:AA111 Z113:AA113 Z115:AA115 Z117:AA117 Z119:AA119 Z121:AA121 Z123:AA123 Z125:AA125 Z127:AA127 Z129:AA129 Z131:AA131 Z133:AA133 Z135:AA135 Z137:AA137 Z139:AA139 Z141:AA141 Z143:AA143 Z145:AA145 Z147:AA147 Z149:AA149 Z151:AA151 Z153:AA153 Z155:AA155 Z157:AA157 Z159:AA159 Z161:AA161 Z163:AA163 Z165:AA165 Z167:AA167 Z169:AA169 Z171:AA171 Z173:AA173 Z175:AA175 Z177:AA177 Z179:AA179 Z181:AA181 Z183:AA183 Z185:AA185 Z187:AA187 Z189:AA189 Z191:AA191 Z193:AA193 Z195:AA195 Z197:AA197 Z199:AA199 Z201:AA201 Z203:AA203 Z205:AA205 Z207:AA207 Z209:AA209 Z211:AA211 Z213:AA213 Z215:AA215 Z217:AA217 Z219:AA219 Z221:AA221 Z223:AA223 Z225:AA225 Z227:AA227 Z229:AA229 Z231:AA231 Z233:AA233 Z235:AA235 Z237:AA237 Z239:AA239 Z241:AA241 Z243:AA243 Z245:AA245 Z247:AA247 Z249:AA249 Z251:AA251 Z253:AA253 Z255:AA255 Z257:AA257 Z259:AA259 Z261:AA261 Z263:AA263 Z265:AA265 Z267:AA267 Z269:AA269 G31:K31 E33:X33 E35:X35 E37:X37 E39:X39 E41:X41 E43:X43 E45:X45 E47:X47 E49:X49 E51:X51 E53:X53 E55:X55 E57:X57 E59:X59 E61:X61 E63:X63 E65:X65 E67:X67 E69:X69 E71:X71 E73:X73 E75:X75 E77:X77 E79:X79 E81:X81 E83:X83 E85:X85 E87:X87 E89:X89 E91:X91 E93:X93 E95:X95 E97:X97 E99:X99 E101:X101 E103:X103 E105:X105 E107:X107 E109:X109 E111:X111 E113:X113 E115:X115 E117:X117 E119:X119 E121:X121 E123:X123 E125:X125 E127:X127 E129:X129 E131:X131 E133:X133 E135:X135 E137:X137 E139:X139 E141:X141 E143:X143 E145:X145 E147:X147 E149:X149 E151:X151 E153:X153 E155:X155 E157:X157 E159:X159 E161:X161 E163:X163 E165:X165 E167:X167 E169:X169 E171:X171 E173:X173 E175:X175 E177:X177 E179:X179 E181:X181 E183:X183 E185:X185 E187:X187 E189:X189 E191:X191 E193:X193 E195:X195 E197:X197 E199:X199 E201:X201 E203:X203 E205:X205 E207:X207 E209:X209 E211:X211 E213:X213 E215:X215 E217:X217 E219:X219 E221:X221 E223:X223 E225:X225 E227:X227 E229:X229 E231:X231 E233:X233 E235:X235 E237:X237 E239:X239 E241:X241 E243:X243 E245:X245 E247:X247 E249:X249 E251:X251 E253:X253 E255:X255 E257:X257 E259:X259 E261:X261 E263:X263 E265:X265 E267:X267 E269:X269">
    <cfRule type="expression" dxfId="113" priority="108">
      <formula>IF(#REF!="Completed",1,0)</formula>
    </cfRule>
  </conditionalFormatting>
  <conditionalFormatting sqref="G31 G33 G35 G37 G39 G41 G43 G45 G47 G49 G51 G53 G55 G57 G59 G61 G63 G65 G67 G69 G71 G73 G75 G77 G79 G81 G83 G85 G87 G89 G91 G93 G95 G97 G99 G101 G103 G105 G107 G109 G111 G113 G115 G117 G119 G121 G123 G125 G127 G129 G131 G133 G135 G137 G139 G141 G143 G145 G147 G149 G151 G153 G155 G157 G159 G161 G163 G165 G167 G169 G171 G173 G175 G177 G179 G181 G183 G185 G187 G189 G191 G193 G195 G197 G199 G201 G203 G205 G207 G209 G211 G213 G215 G217 G219 G221 G223 G225 G227 G229 G231 G233 G235 G237 G239 G241 G243 G245 G247 G249 G251 G253 G255 G257 G259 G261 G263 G265 G267 G269">
    <cfRule type="expression" dxfId="112" priority="107" stopIfTrue="1">
      <formula>IF(#REF!="Deletion",1,0)</formula>
    </cfRule>
  </conditionalFormatting>
  <conditionalFormatting sqref="C33 C35 C37 C39 C41 C43 C45 C47 C49 C51 C53 C55 C57 C59 C61 C63 C65 C67 C69 C71 C73 C75 C77 C79 C81 C83 C85 C87 C89 C91 C93 C95 C97 C99 C101 C103 C105 C107 C109 C111 C113 C115 C117 C119 C121 C123 C125 C127 C129 C131 C133 C135 C137 C139 C141 C143 C145 C147 C149 C151 C153 C155 C157 C159 C161 C163 C165 C167 C169 C171 C173 C175 C177 C179 C181 C183 C185 C187 C189 C191 C193 C195 C197 C199 C201 C203 C205 C207 C209 C211 C213 C215 C217 C219 C221 C223 C225 C227 C229 C231 C233 C235 C237 C239 C241 C243 C245 C247 C249 C251 C253 C255 C257 C259 C261 C263 C265 C267 C269 AA31 Z33:AA33 Z35:AA35 Z37:AA37 Z39:AA39 Z41:AA41 Z43:AA43 Z45:AA45 Z47:AA47 Z49:AA49 Z51:AA51 Z53:AA53 Z55:AA55 Z57:AA57 Z59:AA59 Z61:AA61 Z63:AA63 Z65:AA65 Z67:AA67 Z69:AA69 Z71:AA71 Z73:AA73 Z75:AA75 Z77:AA77 Z79:AA79 Z81:AA81 Z83:AA83 Z85:AA85 Z87:AA87 Z89:AA89 Z91:AA91 Z93:AA93 Z95:AA95 Z97:AA97 Z99:AA99 Z101:AA101 Z103:AA103 Z105:AA105 Z107:AA107 Z109:AA109 Z111:AA111 Z113:AA113 Z115:AA115 Z117:AA117 Z119:AA119 Z121:AA121 Z123:AA123 Z125:AA125 Z127:AA127 Z129:AA129 Z131:AA131 Z133:AA133 Z135:AA135 Z137:AA137 Z139:AA139 Z141:AA141 Z143:AA143 Z145:AA145 Z147:AA147 Z149:AA149 Z151:AA151 Z153:AA153 Z155:AA155 Z157:AA157 Z159:AA159 Z161:AA161 Z163:AA163 Z165:AA165 Z167:AA167 Z169:AA169 Z171:AA171 Z173:AA173 Z175:AA175 Z177:AA177 Z179:AA179 Z181:AA181 Z183:AA183 Z185:AA185 Z187:AA187 Z189:AA189 Z191:AA191 Z193:AA193 Z195:AA195 Z197:AA197 Z199:AA199 Z201:AA201 Z203:AA203 Z205:AA205 Z207:AA207 Z209:AA209 Z211:AA211 Z213:AA213 Z215:AA215 Z217:AA217 Z219:AA219 Z221:AA221 Z223:AA223 Z225:AA225 Z227:AA227 Z229:AA229 Z231:AA231 Z233:AA233 Z235:AA235 Z237:AA237 Z239:AA239 Z241:AA241 Z243:AA243 Z245:AA245 Z247:AA247 Z249:AA249 Z251:AA251 Z253:AA253 Z255:AA255 Z257:AA257 Z259:AA259 Z261:AA261 Z263:AA263 Z265:AA265 Z267:AA267 Z269:AA269 G31:K31 E33:X33 E35:X35 E37:X37 E39:X39 E41:X41 E43:X43 E45:X45 E47:X47 E49:X49 E51:X51 E53:X53 E55:X55 E57:X57 E59:X59 E61:X61 E63:X63 E65:X65 E67:X67 E69:X69 E71:X71 E73:X73 E75:X75 E77:X77 E79:X79 E81:X81 E83:X83 E85:X85 E87:X87 E89:X89 E91:X91 E93:X93 E95:X95 E97:X97 E99:X99 E101:X101 E103:X103 E105:X105 E107:X107 E109:X109 E111:X111 E113:X113 E115:X115 E117:X117 E119:X119 E121:X121 E123:X123 E125:X125 E127:X127 E129:X129 E131:X131 E133:X133 E135:X135 E137:X137 E139:X139 E141:X141 E143:X143 E145:X145 E147:X147 E149:X149 E151:X151 E153:X153 E155:X155 E157:X157 E159:X159 E161:X161 E163:X163 E165:X165 E167:X167 E169:X169 E171:X171 E173:X173 E175:X175 E177:X177 E179:X179 E181:X181 E183:X183 E185:X185 E187:X187 E189:X189 E191:X191 E193:X193 E195:X195 E197:X197 E199:X199 E201:X201 E203:X203 E205:X205 E207:X207 E209:X209 E211:X211 E213:X213 E215:X215 E217:X217 E219:X219 E221:X221 E223:X223 E225:X225 E227:X227 E229:X229 E231:X231 E233:X233 E235:X235 E237:X237 E239:X239 E241:X241 E243:X243 E245:X245 E247:X247 E249:X249 E251:X251 E253:X253 E255:X255 E257:X257 E259:X259 E261:X261 E263:X263 E265:X265 E267:X267 E269:X269">
    <cfRule type="expression" dxfId="111" priority="106" stopIfTrue="1">
      <formula>IF(#REF!="Completed",1,0)</formula>
    </cfRule>
  </conditionalFormatting>
  <conditionalFormatting sqref="AA31 AA33 AA35 AA37 AA39 AA41 AA43 AA45 AA47 AA49 AA51 AA53 AA55 AA57 AA59 AA61 AA63 AA65 AA67 AA69 AA71 AA73 AA75 AA77 AA79 AA81 AA83 AA85 AA87 AA89 AA91 AA93 AA95 AA97 AA99 AA101 AA103 AA105 AA107 AA109 AA111 AA113 AA115 AA117 AA119 AA121 AA123 AA125 AA127 AA129 AA131 AA133 AA135 AA137 AA139 AA141 AA143 AA145 AA147 AA149 AA151 AA153 AA155 AA157 AA159 AA161 AA163 AA165 AA167 AA169 AA171 AA173 AA175 AA177 AA179 AA181 AA183 AA185 AA187 AA189 AA191 AA193 AA195 AA197 AA199 AA201 AA203 AA205 AA207 AA209 AA211 AA213 AA215 AA217 AA219 AA221 AA223 AA225 AA227 AA229 AA231 AA233 AA235 AA237 AA239 AA241 AA243 AA245 AA247 AA249 AA251 AA253 AA255 AA257 AA259 AA261 AA263 AA265 AA267 AA269">
    <cfRule type="expression" dxfId="110" priority="111">
      <formula>IF(#REF!="Completed",1,0)</formula>
    </cfRule>
  </conditionalFormatting>
  <conditionalFormatting sqref="AA31 AA33 AA35 AA37 AA39 AA41 AA43 AA45 AA47 AA49 AA51 AA53 AA55 AA57 AA59 AA61 AA63 AA65 AA67 AA69 AA71 AA73 AA75 AA77 AA79 AA81 AA83 AA85 AA87 AA89 AA91 AA93 AA95 AA97 AA99 AA101 AA103 AA105 AA107 AA109 AA111 AA113 AA115 AA117 AA119 AA121 AA123 AA125 AA127 AA129 AA131 AA133 AA135 AA137 AA139 AA141 AA143 AA145 AA147 AA149 AA151 AA153 AA155 AA157 AA159 AA161 AA163 AA165 AA167 AA169 AA171 AA173 AA175 AA177 AA179 AA181 AA183 AA185 AA187 AA189 AA191 AA193 AA195 AA197 AA199 AA201 AA203 AA205 AA207 AA209 AA211 AA213 AA215 AA217 AA219 AA221 AA223 AA225 AA227 AA229 AA231 AA233 AA235 AA237 AA239 AA241 AA243 AA245 AA247 AA249 AA251 AA253 AA255 AA257 AA259 AA261 AA263 AA265 AA267 AA269">
    <cfRule type="expression" dxfId="109" priority="112" stopIfTrue="1">
      <formula>IF(#REF!="Completed",1,0)</formula>
    </cfRule>
  </conditionalFormatting>
  <conditionalFormatting sqref="D33 D35 D37 D39 D41 D43 D45 D47 D49 D51 D53 D55 D57 D59 D61 D63 D65 D67 D69 D71 D73 D75 D77 D79 D81 D83 D85 D87 D89 D91 D93 D95 D97 D99 D101 D103 D105 D107 D109 D111 D113 D115 D117 D119 D121 D123 D125 D127 D129 D131 D133 D135 D137 D139 D141 D143 D145 D147 D149 D151 D153 D155 D157 D159 D161 D163 D165 D167 D169 D171 D173 D175 D177 D179 D181 D183 D185 D187 D189 D191 D193 D195 D197 D199 D201 D203 D205 D207 D209 D211 D213 D215 D217 D219 D221 D223 D225 D227 D229 D231 D233 D235 D237 D239 D241 D243 D245 D247 D249 D251 D253 D255 D257 D259 D261 D263 D265 D267 D269">
    <cfRule type="expression" dxfId="108" priority="105">
      <formula>IF($F$17="NO",1,0)</formula>
    </cfRule>
  </conditionalFormatting>
  <conditionalFormatting sqref="D33 D35 D37 D39 D41 D43 D45 D47 D49 D51 D53 D55 D57 D59 D61 D63 D65 D67 D69 D71 D73 D75 D77 D79 D81 D83 D85 D87 D89 D91 D93 D95 D97 D99 D101 D103 D105 D107 D109 D111 D113 D115 D117 D119 D121 D123 D125 D127 D129 D131 D133 D135 D137 D139 D141 D143 D145 D147 D149 D151 D153 D155 D157 D159 D161 D163 D165 D167 D169 D171 D173 D175 D177 D179 D181 D183 D185 D187 D189 D191 D193 D195 D197 D199 D201 D203 D205 D207 D209 D211 D213 D215 D217 D219 D221 D223 D225 D227 D229 D231 D233 D235 D237 D239 D241 D243 D245 D247 D249 D251 D253 D255 D257 D259 D261 D263 D265 D267 D269">
    <cfRule type="expression" dxfId="107" priority="104" stopIfTrue="1">
      <formula>IF($F$17="NO",1,0)</formula>
    </cfRule>
  </conditionalFormatting>
  <conditionalFormatting sqref="D33 D35 D37 D39 D41 D43 D45 D47 D49 D51 D53 D55 D57 D59 D61 D63 D65 D67 D69 D71 D73 D75 D77 D79 D81 D83 D85 D87 D89 D91 D93 D95 D97 D99 D101 D103 D105 D107 D109 D111 D113 D115 D117 D119 D121 D123 D125 D127 D129 D131 D133 D135 D137 D139 D141 D143 D145 D147 D149 D151 D153 D155 D157 D159 D161 D163 D165 D167 D169 D171 D173 D175 D177 D179 D181 D183 D185 D187 D189 D191 D193 D195 D197 D199 D201 D203 D205 D207 D209 D211 D213 D215 D217 D219 D221 D223 D225 D227 D229 D231 D233 D235 D237 D239 D241 D243 D245 D247 D249 D251 D253 D255 D257 D259 D261 D263 D265 D267 D269">
    <cfRule type="expression" dxfId="106" priority="103">
      <formula>IF(#REF!="Completed",1,0)</formula>
    </cfRule>
  </conditionalFormatting>
  <conditionalFormatting sqref="D33 D35 D37 D39 D41 D43 D45 D47 D49 D51 D53 D55 D57 D59 D61 D63 D65 D67 D69 D71 D73 D75 D77 D79 D81 D83 D85 D87 D89 D91 D93 D95 D97 D99 D101 D103 D105 D107 D109 D111 D113 D115 D117 D119 D121 D123 D125 D127 D129 D131 D133 D135 D137 D139 D141 D143 D145 D147 D149 D151 D153 D155 D157 D159 D161 D163 D165 D167 D169 D171 D173 D175 D177 D179 D181 D183 D185 D187 D189 D191 D193 D195 D197 D199 D201 D203 D205 D207 D209 D211 D213 D215 D217 D219 D221 D223 D225 D227 D229 D231 D233 D235 D237 D239 D241 D243 D245 D247 D249 D251 D253 D255 D257 D259 D261 D263 D265 D267 D269">
    <cfRule type="expression" dxfId="105" priority="102" stopIfTrue="1">
      <formula>IF(#REF!="Completed",1,0)</formula>
    </cfRule>
  </conditionalFormatting>
  <conditionalFormatting sqref="C32:D32 C34:D34 C36:D36 C38:D38 C40:D40 C42:D42 C44:D44 C46:D46 C48:D48 C50:D50 C52:D52 C54:D54 C56:D56 C58:D58 C60:D60 C62:D62 C64:D64 C66:D66 C68:D68 C70:D70 C72:D72 C74:D74 C76:D76 C78:D78 C80:D80 C82:D82 C84:D84 C86:D86 C88:D88 C90:D90 C92:D92 C94:D94 C96:D96 C98:D98 C100:D100 C102:D102 C104:D104 C106:D106 C108:D108 C110:D110 C112:D112 C114:D114 C116:D116 C118:D118 C120:D120 C122:D122 C124:D124 C126:D126 C128:D128 C130:D130 C132:D132 C134:D134 C136:D136 C138:D138 C140:D140 C142:D142 C144:D144 C146:D146 C148:D148 C150:D150 C152:D152 C154:D154 C156:D156 C158:D158 C160:D160 C162:D162 C164:D164 C166:D166 C168:D168 C170:D170 C172:D172 C174:D174 C176:D176 C178:D178 C180:D180 C182:D182 C184:D184 C186:D186 C188:D188 C190:D190 C192:D192 C194:D194 C196:D196 C198:D198 C200:D200 C202:D202 C204:D204 C206:D206 C208:D208 C210:D210 C212:D212 C214:D214 C216:D216 C218:D218 C220:D220 C222:D222 C224:D224 C226:D226 C228:D228 C230:D230 C232:D232 C234:D234 C236:D236 C238:D238 C240:D240 C242:D242 C244:D244 C246:D246 C248:D248 C250:D250 C252:D252 C254:D254 C256:D256 C258:D258 C260:D260 C262:D262 C264:D264 C266:D266 C268:D268 C270:D270 I32 I34 I36 I38 I40 I42 I44 I46 I48 I50 I52 I54 I56 I58 I60 I62 I64 I66 I68 I70 I72 I74 I76 I78 I80 I82 I84 I86 I88 I90 I92 I94 I96 I98 I100 I102 I104 I106 I108 I110 I112 I114 I116 I118 I120 I122 I124 I126 I128 I130 I132 I134 I136 I138 I140 I142 I144 I146 I148 I150 I152 I154 I156 I158 I160 I162 I164 I166 I168 I170 I172 I174 I176 I178 I180 I182 I184 I186 I188 I190 I192 I194 I196 I198 I200 I202 I204 I206 I208 I210 I212 I214 I216 I218 I220 I222 I224 I226 I228 I230 I232 I234 I236 I238 I240 I242 I244 I246 I248 I250 I252 I254 I256 I258 I260 I262 I264 I266 I268 I270 K32 K34 K36 K38 K40 K42 K44 K46 K48 K50 K52 K54 K56 K58 K60 K62 K64 K66 K68 K70 K72 K74 K76 K78 K80 K82 K84 K86 K88 K90 K92 K94 K96 K98 K100 K102 K104 K106 K108 K110 K112 K114 K116 K118 K120 K122 K124 K126 K128 K130 K132 K134 K136 K138 K140 K142 K144 K146 K148 K150 K152 K154 K156 K158 K160 K162 K164 K166 K168 K170 K172 K174 K176 K178 K180 K182 K184 K186 K188 K190 K192 K194 K196 K198 K200 K202 K204 K206 K208 K210 K212 K214 K216 K218 K220 K222 K224 K226 K228 K230 K232 K234 K236 K238 K240 K242 K244 K246 K248 K250 K252 K254 K256 K258 K260 K262 K264 K266 K268 K270">
    <cfRule type="expression" dxfId="104" priority="89">
      <formula>IF($F$17="NO",1,0)</formula>
    </cfRule>
  </conditionalFormatting>
  <conditionalFormatting sqref="C32:D32 C34:D34 C36:D36 C38:D38 C40:D40 C42:D42 C44:D44 C46:D46 C48:D48 C50:D50 C52:D52 C54:D54 C56:D56 C58:D58 C60:D60 C62:D62 C64:D64 C66:D66 C68:D68 C70:D70 C72:D72 C74:D74 C76:D76 C78:D78 C80:D80 C82:D82 C84:D84 C86:D86 C88:D88 C90:D90 C92:D92 C94:D94 C96:D96 C98:D98 C100:D100 C102:D102 C104:D104 C106:D106 C108:D108 C110:D110 C112:D112 C114:D114 C116:D116 C118:D118 C120:D120 C122:D122 C124:D124 C126:D126 C128:D128 C130:D130 C132:D132 C134:D134 C136:D136 C138:D138 C140:D140 C142:D142 C144:D144 C146:D146 C148:D148 C150:D150 C152:D152 C154:D154 C156:D156 C158:D158 C160:D160 C162:D162 C164:D164 C166:D166 C168:D168 C170:D170 C172:D172 C174:D174 C176:D176 C178:D178 C180:D180 C182:D182 C184:D184 C186:D186 C188:D188 C190:D190 C192:D192 C194:D194 C196:D196 C198:D198 C200:D200 C202:D202 C204:D204 C206:D206 C208:D208 C210:D210 C212:D212 C214:D214 C216:D216 C218:D218 C220:D220 C222:D222 C224:D224 C226:D226 C228:D228 C230:D230 C232:D232 C234:D234 C236:D236 C238:D238 C240:D240 C242:D242 C244:D244 C246:D246 C248:D248 C250:D250 C252:D252 C254:D254 C256:D256 C258:D258 C260:D260 C262:D262 C264:D264 C266:D266 C268:D268 C270:D270 I32 I34 I36 I38 I40 I42 I44 I46 I48 I50 I52 I54 I56 I58 I60 I62 I64 I66 I68 I70 I72 I74 I76 I78 I80 I82 I84 I86 I88 I90 I92 I94 I96 I98 I100 I102 I104 I106 I108 I110 I112 I114 I116 I118 I120 I122 I124 I126 I128 I130 I132 I134 I136 I138 I140 I142 I144 I146 I148 I150 I152 I154 I156 I158 I160 I162 I164 I166 I168 I170 I172 I174 I176 I178 I180 I182 I184 I186 I188 I190 I192 I194 I196 I198 I200 I202 I204 I206 I208 I210 I212 I214 I216 I218 I220 I222 I224 I226 I228 I230 I232 I234 I236 I238 I240 I242 I244 I246 I248 I250 I252 I254 I256 I258 I260 I262 I264 I266 I268 I270 K32 K34 K36 K38 K40 K42 K44 K46 K48 K50 K52 K54 K56 K58 K60 K62 K64 K66 K68 K70 K72 K74 K76 K78 K80 K82 K84 K86 K88 K90 K92 K94 K96 K98 K100 K102 K104 K106 K108 K110 K112 K114 K116 K118 K120 K122 K124 K126 K128 K130 K132 K134 K136 K138 K140 K142 K144 K146 K148 K150 K152 K154 K156 K158 K160 K162 K164 K166 K168 K170 K172 K174 K176 K178 K180 K182 K184 K186 K188 K190 K192 K194 K196 K198 K200 K202 K204 K206 K208 K210 K212 K214 K216 K218 K220 K222 K224 K226 K228 K230 K232 K234 K236 K238 K240 K242 K244 K246 K248 K250 K252 K254 K256 K258 K260 K262 K264 K266 K268 K270">
    <cfRule type="expression" dxfId="103" priority="88" stopIfTrue="1">
      <formula>IF($F$17="NO",1,0)</formula>
    </cfRule>
  </conditionalFormatting>
  <conditionalFormatting sqref="C32:D32 C34:D34 C36:D36 C38:D38 C40:D40 C42:D42 C44:D44 C46:D46 C48:D48 C50:D50 C52:D52 C54:D54 C56:D56 C58:D58 C60:D60 C62:D62 C64:D64 C66:D66 C68:D68 C70:D70 C72:D72 C74:D74 C76:D76 C78:D78 C80:D80 C82:D82 C84:D84 C86:D86 C88:D88 C90:D90 C92:D92 C94:D94 C96:D96 C98:D98 C100:D100 C102:D102 C104:D104 C106:D106 C108:D108 C110:D110 C112:D112 C114:D114 C116:D116 C118:D118 C120:D120 C122:D122 C124:D124 C126:D126 C128:D128 C130:D130 C132:D132 C134:D134 C136:D136 C138:D138 C140:D140 C142:D142 C144:D144 C146:D146 C148:D148 C150:D150 C152:D152 C154:D154 C156:D156 C158:D158 C160:D160 C162:D162 C164:D164 C166:D166 C168:D168 C170:D170 C172:D172 C174:D174 C176:D176 C178:D178 C180:D180 C182:D182 C184:D184 C186:D186 C188:D188 C190:D190 C192:D192 C194:D194 C196:D196 C198:D198 C200:D200 C202:D202 C204:D204 C206:D206 C208:D208 C210:D210 C212:D212 C214:D214 C216:D216 C218:D218 C220:D220 C222:D222 C224:D224 C226:D226 C228:D228 C230:D230 C232:D232 C234:D234 C236:D236 C238:D238 C240:D240 C242:D242 C244:D244 C246:D246 C248:D248 C250:D250 C252:D252 C254:D254 C256:D256 C258:D258 C260:D260 C262:D262 C264:D264 C266:D266 C268:D268 C270:D270 I32 I34 I36 I38 I40 I42 I44 I46 I48 I50 I52 I54 I56 I58 I60 I62 I64 I66 I68 I70 I72 I74 I76 I78 I80 I82 I84 I86 I88 I90 I92 I94 I96 I98 I100 I102 I104 I106 I108 I110 I112 I114 I116 I118 I120 I122 I124 I126 I128 I130 I132 I134 I136 I138 I140 I142 I144 I146 I148 I150 I152 I154 I156 I158 I160 I162 I164 I166 I168 I170 I172 I174 I176 I178 I180 I182 I184 I186 I188 I190 I192 I194 I196 I198 I200 I202 I204 I206 I208 I210 I212 I214 I216 I218 I220 I222 I224 I226 I228 I230 I232 I234 I236 I238 I240 I242 I244 I246 I248 I250 I252 I254 I256 I258 I260 I262 I264 I266 I268 I270 K32 K34 K36 K38 K40 K42 K44 K46 K48 K50 K52 K54 K56 K58 K60 K62 K64 K66 K68 K70 K72 K74 K76 K78 K80 K82 K84 K86 K88 K90 K92 K94 K96 K98 K100 K102 K104 K106 K108 K110 K112 K114 K116 K118 K120 K122 K124 K126 K128 K130 K132 K134 K136 K138 K140 K142 K144 K146 K148 K150 K152 K154 K156 K158 K160 K162 K164 K166 K168 K170 K172 K174 K176 K178 K180 K182 K184 K186 K188 K190 K192 K194 K196 K198 K200 K202 K204 K206 K208 K210 K212 K214 K216 K218 K220 K222 K224 K226 K228 K230 K232 K234 K236 K238 K240 K242 K244 K246 K248 K250 K252 K254 K256 K258 K260 K262 K264 K266 K268 K270">
    <cfRule type="expression" dxfId="102" priority="87">
      <formula>IF(#REF!="Completed",1,0)</formula>
    </cfRule>
  </conditionalFormatting>
  <conditionalFormatting sqref="C32:D32 C34:D34 C36:D36 C38:D38 C40:D40 C42:D42 C44:D44 C46:D46 C48:D48 C50:D50 C52:D52 C54:D54 C56:D56 C58:D58 C60:D60 C62:D62 C64:D64 C66:D66 C68:D68 C70:D70 C72:D72 C74:D74 C76:D76 C78:D78 C80:D80 C82:D82 C84:D84 C86:D86 C88:D88 C90:D90 C92:D92 C94:D94 C96:D96 C98:D98 C100:D100 C102:D102 C104:D104 C106:D106 C108:D108 C110:D110 C112:D112 C114:D114 C116:D116 C118:D118 C120:D120 C122:D122 C124:D124 C126:D126 C128:D128 C130:D130 C132:D132 C134:D134 C136:D136 C138:D138 C140:D140 C142:D142 C144:D144 C146:D146 C148:D148 C150:D150 C152:D152 C154:D154 C156:D156 C158:D158 C160:D160 C162:D162 C164:D164 C166:D166 C168:D168 C170:D170 C172:D172 C174:D174 C176:D176 C178:D178 C180:D180 C182:D182 C184:D184 C186:D186 C188:D188 C190:D190 C192:D192 C194:D194 C196:D196 C198:D198 C200:D200 C202:D202 C204:D204 C206:D206 C208:D208 C210:D210 C212:D212 C214:D214 C216:D216 C218:D218 C220:D220 C222:D222 C224:D224 C226:D226 C228:D228 C230:D230 C232:D232 C234:D234 C236:D236 C238:D238 C240:D240 C242:D242 C244:D244 C246:D246 C248:D248 C250:D250 C252:D252 C254:D254 C256:D256 C258:D258 C260:D260 C262:D262 C264:D264 C266:D266 C268:D268 C270:D270 I32 I34 I36 I38 I40 I42 I44 I46 I48 I50 I52 I54 I56 I58 I60 I62 I64 I66 I68 I70 I72 I74 I76 I78 I80 I82 I84 I86 I88 I90 I92 I94 I96 I98 I100 I102 I104 I106 I108 I110 I112 I114 I116 I118 I120 I122 I124 I126 I128 I130 I132 I134 I136 I138 I140 I142 I144 I146 I148 I150 I152 I154 I156 I158 I160 I162 I164 I166 I168 I170 I172 I174 I176 I178 I180 I182 I184 I186 I188 I190 I192 I194 I196 I198 I200 I202 I204 I206 I208 I210 I212 I214 I216 I218 I220 I222 I224 I226 I228 I230 I232 I234 I236 I238 I240 I242 I244 I246 I248 I250 I252 I254 I256 I258 I260 I262 I264 I266 I268 I270 K32 K34 K36 K38 K40 K42 K44 K46 K48 K50 K52 K54 K56 K58 K60 K62 K64 K66 K68 K70 K72 K74 K76 K78 K80 K82 K84 K86 K88 K90 K92 K94 K96 K98 K100 K102 K104 K106 K108 K110 K112 K114 K116 K118 K120 K122 K124 K126 K128 K130 K132 K134 K136 K138 K140 K142 K144 K146 K148 K150 K152 K154 K156 K158 K160 K162 K164 K166 K168 K170 K172 K174 K176 K178 K180 K182 K184 K186 K188 K190 K192 K194 K196 K198 K200 K202 K204 K206 K208 K210 K212 K214 K216 K218 K220 K222 K224 K226 K228 K230 K232 K234 K236 K238 K240 K242 K244 K246 K248 K250 K252 K254 K256 K258 K260 K262 K264 K266 K268 K270">
    <cfRule type="expression" dxfId="101" priority="86" stopIfTrue="1">
      <formula>IF(#REF!="Completed",1,0)</formula>
    </cfRule>
  </conditionalFormatting>
  <conditionalFormatting sqref="E32 E34 E36 E38 E40 E42 E44 E46 E48 E50 E52 E54 E56 E58 E60 E62 E64 E66 E68 E70 E72 E74 E76 E78 E80 E82 E84 E86 E88 E90 E92 E94 E96 E98 E100 E102 E104 E106 E108 E110 E112 E114 E116 E118 E120 E122 E124 E126 E128 E130 E132 E134 E136 E138 E140 E142 E144 E146 E148 E150 E152 E154 E156 E158 E160 E162 E164 E166 E168 E170 E172 E174 E176 E178 E180 E182 E184 E186 E188 E190 E192 E194 E196 E198 E200 E202 E204 E206 E208 E210 E212 E214 E216 E218 E220 E222 E224 E226 E228 E230 E232 E234 E236 E238 E240 E242 E244 E246 E248 E250 E252 E254 E256 E258 E260 E262 E264 E266 E268 E270">
    <cfRule type="expression" dxfId="100" priority="85">
      <formula>IF($F$17="NO",1,0)</formula>
    </cfRule>
  </conditionalFormatting>
  <conditionalFormatting sqref="E32 E34 E36 E38 E40 E42 E44 E46 E48 E50 E52 E54 E56 E58 E60 E62 E64 E66 E68 E70 E72 E74 E76 E78 E80 E82 E84 E86 E88 E90 E92 E94 E96 E98 E100 E102 E104 E106 E108 E110 E112 E114 E116 E118 E120 E122 E124 E126 E128 E130 E132 E134 E136 E138 E140 E142 E144 E146 E148 E150 E152 E154 E156 E158 E160 E162 E164 E166 E168 E170 E172 E174 E176 E178 E180 E182 E184 E186 E188 E190 E192 E194 E196 E198 E200 E202 E204 E206 E208 E210 E212 E214 E216 E218 E220 E222 E224 E226 E228 E230 E232 E234 E236 E238 E240 E242 E244 E246 E248 E250 E252 E254 E256 E258 E260 E262 E264 E266 E268 E270">
    <cfRule type="expression" dxfId="99" priority="84" stopIfTrue="1">
      <formula>IF($F$17="NO",1,0)</formula>
    </cfRule>
  </conditionalFormatting>
  <conditionalFormatting sqref="E32 E34 E36 E38 E40 E42 E44 E46 E48 E50 E52 E54 E56 E58 E60 E62 E64 E66 E68 E70 E72 E74 E76 E78 E80 E82 E84 E86 E88 E90 E92 E94 E96 E98 E100 E102 E104 E106 E108 E110 E112 E114 E116 E118 E120 E122 E124 E126 E128 E130 E132 E134 E136 E138 E140 E142 E144 E146 E148 E150 E152 E154 E156 E158 E160 E162 E164 E166 E168 E170 E172 E174 E176 E178 E180 E182 E184 E186 E188 E190 E192 E194 E196 E198 E200 E202 E204 E206 E208 E210 E212 E214 E216 E218 E220 E222 E224 E226 E228 E230 E232 E234 E236 E238 E240 E242 E244 E246 E248 E250 E252 E254 E256 E258 E260 E262 E264 E266 E268 E270">
    <cfRule type="expression" dxfId="98" priority="83">
      <formula>IF(#REF!="Completed",1,0)</formula>
    </cfRule>
  </conditionalFormatting>
  <conditionalFormatting sqref="Y32:AA32 Y34:AA34 Y36:AA36 Y38:AA38 Y40:AA40 Y42:AA42 Y44:AA44 Y46:AA46 Y48:AA48 Y50:AA50 Y52:AA52 Y54:AA54 Y56:AA56 Y58:AA58 Y60:AA60 Y62:AA62 Y64:AA64 Y66:AA66 Y68:AA68 Y70:AA70 Y72:AA72 Y74:AA74 Y76:AA76 Y78:AA78 Y80:AA80 Y82:AA82 Y84:AA84 Y86:AA86 Y88:AA88 Y90:AA90 Y92:AA92 Y94:AA94 Y96:AA96 Y98:AA98 Y100:AA100 Y102:AA102 Y104:AA104 Y106:AA106 Y108:AA108 Y110:AA110 Y112:AA112 Y114:AA114 Y116:AA116 Y118:AA118 Y120:AA120 Y122:AA122 Y124:AA124 Y126:AA126 Y128:AA128 Y130:AA130 Y132:AA132 Y134:AA134 Y136:AA136 Y138:AA138 Y140:AA140 Y142:AA142 Y144:AA144 Y146:AA146 Y148:AA148 Y150:AA150 Y152:AA152 Y154:AA154 Y156:AA156 Y158:AA158 Y160:AA160 Y162:AA162 Y164:AA164 Y166:AA166 Y168:AA168 Y170:AA170 Y172:AA172 Y174:AA174 Y176:AA176 Y178:AA178 Y180:AA180 Y182:AA182 Y184:AA184 Y186:AA186 Y188:AA188 Y190:AA190 Y192:AA192 Y194:AA194 Y196:AA196 Y198:AA198 Y200:AA200 Y202:AA202 Y204:AA204 Y206:AA206 Y208:AA208 Y210:AA210 Y212:AA212 Y214:AA214 Y216:AA216 Y218:AA218 Y220:AA220 Y222:AA222 Y224:AA224 Y226:AA226 Y228:AA228 Y230:AA230 Y232:AA232 Y234:AA234 Y236:AA236 Y238:AA238 Y240:AA240 Y242:AA242 Y244:AA244 Y246:AA246 Y248:AA248 Y250:AA250 Y252:AA252 Y254:AA254 Y256:AA256 Y258:AA258 Y260:AA260 Y262:AA262 Y264:AA264 Y266:AA266 Y268:AA268 Y270:AA270">
    <cfRule type="expression" dxfId="97" priority="99">
      <formula>IF($F$17="NO",1,0)</formula>
    </cfRule>
  </conditionalFormatting>
  <conditionalFormatting sqref="Y32:AA32 Y34:AA34 Y36:AA36 Y38:AA38 Y40:AA40 Y42:AA42 Y44:AA44 Y46:AA46 Y48:AA48 Y50:AA50 Y52:AA52 Y54:AA54 Y56:AA56 Y58:AA58 Y60:AA60 Y62:AA62 Y64:AA64 Y66:AA66 Y68:AA68 Y70:AA70 Y72:AA72 Y74:AA74 Y76:AA76 Y78:AA78 Y80:AA80 Y82:AA82 Y84:AA84 Y86:AA86 Y88:AA88 Y90:AA90 Y92:AA92 Y94:AA94 Y96:AA96 Y98:AA98 Y100:AA100 Y102:AA102 Y104:AA104 Y106:AA106 Y108:AA108 Y110:AA110 Y112:AA112 Y114:AA114 Y116:AA116 Y118:AA118 Y120:AA120 Y122:AA122 Y124:AA124 Y126:AA126 Y128:AA128 Y130:AA130 Y132:AA132 Y134:AA134 Y136:AA136 Y138:AA138 Y140:AA140 Y142:AA142 Y144:AA144 Y146:AA146 Y148:AA148 Y150:AA150 Y152:AA152 Y154:AA154 Y156:AA156 Y158:AA158 Y160:AA160 Y162:AA162 Y164:AA164 Y166:AA166 Y168:AA168 Y170:AA170 Y172:AA172 Y174:AA174 Y176:AA176 Y178:AA178 Y180:AA180 Y182:AA182 Y184:AA184 Y186:AA186 Y188:AA188 Y190:AA190 Y192:AA192 Y194:AA194 Y196:AA196 Y198:AA198 Y200:AA200 Y202:AA202 Y204:AA204 Y206:AA206 Y208:AA208 Y210:AA210 Y212:AA212 Y214:AA214 Y216:AA216 Y218:AA218 Y220:AA220 Y222:AA222 Y224:AA224 Y226:AA226 Y228:AA228 Y230:AA230 Y232:AA232 Y234:AA234 Y236:AA236 Y238:AA238 Y240:AA240 Y242:AA242 Y244:AA244 Y246:AA246 Y248:AA248 Y250:AA250 Y252:AA252 Y254:AA254 Y256:AA256 Y258:AA258 Y260:AA260 Y262:AA262 Y264:AA264 Y266:AA266 Y268:AA268 Y270:AA270">
    <cfRule type="expression" dxfId="96" priority="98" stopIfTrue="1">
      <formula>IF($F$17="NO",1,0)</formula>
    </cfRule>
  </conditionalFormatting>
  <conditionalFormatting sqref="Y32:AA32 Y34:AA34 Y36:AA36 Y38:AA38 Y40:AA40 Y42:AA42 Y44:AA44 Y46:AA46 Y48:AA48 Y50:AA50 Y52:AA52 Y54:AA54 Y56:AA56 Y58:AA58 Y60:AA60 Y62:AA62 Y64:AA64 Y66:AA66 Y68:AA68 Y70:AA70 Y72:AA72 Y74:AA74 Y76:AA76 Y78:AA78 Y80:AA80 Y82:AA82 Y84:AA84 Y86:AA86 Y88:AA88 Y90:AA90 Y92:AA92 Y94:AA94 Y96:AA96 Y98:AA98 Y100:AA100 Y102:AA102 Y104:AA104 Y106:AA106 Y108:AA108 Y110:AA110 Y112:AA112 Y114:AA114 Y116:AA116 Y118:AA118 Y120:AA120 Y122:AA122 Y124:AA124 Y126:AA126 Y128:AA128 Y130:AA130 Y132:AA132 Y134:AA134 Y136:AA136 Y138:AA138 Y140:AA140 Y142:AA142 Y144:AA144 Y146:AA146 Y148:AA148 Y150:AA150 Y152:AA152 Y154:AA154 Y156:AA156 Y158:AA158 Y160:AA160 Y162:AA162 Y164:AA164 Y166:AA166 Y168:AA168 Y170:AA170 Y172:AA172 Y174:AA174 Y176:AA176 Y178:AA178 Y180:AA180 Y182:AA182 Y184:AA184 Y186:AA186 Y188:AA188 Y190:AA190 Y192:AA192 Y194:AA194 Y196:AA196 Y198:AA198 Y200:AA200 Y202:AA202 Y204:AA204 Y206:AA206 Y208:AA208 Y210:AA210 Y212:AA212 Y214:AA214 Y216:AA216 Y218:AA218 Y220:AA220 Y222:AA222 Y224:AA224 Y226:AA226 Y228:AA228 Y230:AA230 Y232:AA232 Y234:AA234 Y236:AA236 Y238:AA238 Y240:AA240 Y242:AA242 Y244:AA244 Y246:AA246 Y248:AA248 Y250:AA250 Y252:AA252 Y254:AA254 Y256:AA256 Y258:AA258 Y260:AA260 Y262:AA262 Y264:AA264 Y266:AA266 Y268:AA268 Y270:AA270">
    <cfRule type="expression" dxfId="95" priority="97">
      <formula>IF(#REF!="Completed",1,0)</formula>
    </cfRule>
  </conditionalFormatting>
  <conditionalFormatting sqref="Y32:AA32 Y34:AA34 Y36:AA36 Y38:AA38 Y40:AA40 Y42:AA42 Y44:AA44 Y46:AA46 Y48:AA48 Y50:AA50 Y52:AA52 Y54:AA54 Y56:AA56 Y58:AA58 Y60:AA60 Y62:AA62 Y64:AA64 Y66:AA66 Y68:AA68 Y70:AA70 Y72:AA72 Y74:AA74 Y76:AA76 Y78:AA78 Y80:AA80 Y82:AA82 Y84:AA84 Y86:AA86 Y88:AA88 Y90:AA90 Y92:AA92 Y94:AA94 Y96:AA96 Y98:AA98 Y100:AA100 Y102:AA102 Y104:AA104 Y106:AA106 Y108:AA108 Y110:AA110 Y112:AA112 Y114:AA114 Y116:AA116 Y118:AA118 Y120:AA120 Y122:AA122 Y124:AA124 Y126:AA126 Y128:AA128 Y130:AA130 Y132:AA132 Y134:AA134 Y136:AA136 Y138:AA138 Y140:AA140 Y142:AA142 Y144:AA144 Y146:AA146 Y148:AA148 Y150:AA150 Y152:AA152 Y154:AA154 Y156:AA156 Y158:AA158 Y160:AA160 Y162:AA162 Y164:AA164 Y166:AA166 Y168:AA168 Y170:AA170 Y172:AA172 Y174:AA174 Y176:AA176 Y178:AA178 Y180:AA180 Y182:AA182 Y184:AA184 Y186:AA186 Y188:AA188 Y190:AA190 Y192:AA192 Y194:AA194 Y196:AA196 Y198:AA198 Y200:AA200 Y202:AA202 Y204:AA204 Y206:AA206 Y208:AA208 Y210:AA210 Y212:AA212 Y214:AA214 Y216:AA216 Y218:AA218 Y220:AA220 Y222:AA222 Y224:AA224 Y226:AA226 Y228:AA228 Y230:AA230 Y232:AA232 Y234:AA234 Y236:AA236 Y238:AA238 Y240:AA240 Y242:AA242 Y244:AA244 Y246:AA246 Y248:AA248 Y250:AA250 Y252:AA252 Y254:AA254 Y256:AA256 Y258:AA258 Y260:AA260 Y262:AA262 Y264:AA264 Y266:AA266 Y268:AA268 Y270:AA270">
    <cfRule type="expression" dxfId="94" priority="96" stopIfTrue="1">
      <formula>IF(#REF!="Completed",1,0)</formula>
    </cfRule>
  </conditionalFormatting>
  <conditionalFormatting sqref="AA32 AA34 AA36 AA38 AA40 AA42 AA44 AA46 AA48 AA50 AA52 AA54 AA56 AA58 AA60 AA62 AA64 AA66 AA68 AA70 AA72 AA74 AA76 AA78 AA80 AA82 AA84 AA86 AA88 AA90 AA92 AA94 AA96 AA98 AA100 AA102 AA104 AA106 AA108 AA110 AA112 AA114 AA116 AA118 AA120 AA122 AA124 AA126 AA128 AA130 AA132 AA134 AA136 AA138 AA140 AA142 AA144 AA146 AA148 AA150 AA152 AA154 AA156 AA158 AA160 AA162 AA164 AA166 AA168 AA170 AA172 AA174 AA176 AA178 AA180 AA182 AA184 AA186 AA188 AA190 AA192 AA194 AA196 AA198 AA200 AA202 AA204 AA206 AA208 AA210 AA212 AA214 AA216 AA218 AA220 AA222 AA224 AA226 AA228 AA230 AA232 AA234 AA236 AA238 AA240 AA242 AA244 AA246 AA248 AA250 AA252 AA254 AA256 AA258 AA260 AA262 AA264 AA266 AA268 AA270">
    <cfRule type="expression" dxfId="93" priority="100">
      <formula>IF(#REF!="Completed",1,0)</formula>
    </cfRule>
  </conditionalFormatting>
  <conditionalFormatting sqref="AA32 AA34 AA36 AA38 AA40 AA42 AA44 AA46 AA48 AA50 AA52 AA54 AA56 AA58 AA60 AA62 AA64 AA66 AA68 AA70 AA72 AA74 AA76 AA78 AA80 AA82 AA84 AA86 AA88 AA90 AA92 AA94 AA96 AA98 AA100 AA102 AA104 AA106 AA108 AA110 AA112 AA114 AA116 AA118 AA120 AA122 AA124 AA126 AA128 AA130 AA132 AA134 AA136 AA138 AA140 AA142 AA144 AA146 AA148 AA150 AA152 AA154 AA156 AA158 AA160 AA162 AA164 AA166 AA168 AA170 AA172 AA174 AA176 AA178 AA180 AA182 AA184 AA186 AA188 AA190 AA192 AA194 AA196 AA198 AA200 AA202 AA204 AA206 AA208 AA210 AA212 AA214 AA216 AA218 AA220 AA222 AA224 AA226 AA228 AA230 AA232 AA234 AA236 AA238 AA240 AA242 AA244 AA246 AA248 AA250 AA252 AA254 AA256 AA258 AA260 AA262 AA264 AA266 AA268 AA270">
    <cfRule type="expression" dxfId="92" priority="101" stopIfTrue="1">
      <formula>IF(#REF!="Completed",1,0)</formula>
    </cfRule>
  </conditionalFormatting>
  <conditionalFormatting sqref="AA31 Z33:AA33 Z35:AA35 Z37:AA37 Z39:AA39 Z41:AA41 Z43:AA43 Z45:AA45 Z47:AA47 Z49:AA49 Z51:AA51 Z53:AA53 Z55:AA55 Z57:AA57 Z59:AA59 Z61:AA61 Z63:AA63 Z65:AA65 Z67:AA67 Z69:AA69 Z71:AA71 Z73:AA73 Z75:AA75 Z77:AA77 Z79:AA79 Z81:AA81 Z83:AA83 Z85:AA85 Z87:AA87 Z89:AA89 Z91:AA91 Z93:AA93 Z95:AA95 Z97:AA97 Z99:AA99 Z101:AA101 Z103:AA103 Z105:AA105 Z107:AA107 Z109:AA109 Z111:AA111 Z113:AA113 Z115:AA115 Z117:AA117 Z119:AA119 Z121:AA121 Z123:AA123 Z125:AA125 Z127:AA127 Z129:AA129 Z131:AA131 Z133:AA133 Z135:AA135 Z137:AA137 Z139:AA139 Z141:AA141 Z143:AA143 Z145:AA145 Z147:AA147 Z149:AA149 Z151:AA151 Z153:AA153 Z155:AA155 Z157:AA157 Z159:AA159 Z161:AA161 Z163:AA163 Z165:AA165 Z167:AA167 Z169:AA169 Z171:AA171 Z173:AA173 Z175:AA175 Z177:AA177 Z179:AA179 Z181:AA181 Z183:AA183 Z185:AA185 Z187:AA187 Z189:AA189 Z191:AA191 Z193:AA193 Z195:AA195 Z197:AA197 Z199:AA199 Z201:AA201 Z203:AA203 Z205:AA205 Z207:AA207 Z209:AA209 Z211:AA211 Z213:AA213 Z215:AA215 Z217:AA217 Z219:AA219 Z221:AA221 Z223:AA223 Z225:AA225 Z227:AA227 Z229:AA229 Z231:AA231 Z233:AA233 Z235:AA235 Z237:AA237 Z239:AA239 Z241:AA241 Z243:AA243 Z245:AA245 Z247:AA247 Z249:AA249 Z251:AA251 Z253:AA253 Z255:AA255 Z257:AA257 Z259:AA259 Z261:AA261 Z263:AA263 Z265:AA265 Z267:AA267 Z269:AA269">
    <cfRule type="expression" dxfId="91" priority="93">
      <formula>IF($F$17="NO",1,0)</formula>
    </cfRule>
  </conditionalFormatting>
  <conditionalFormatting sqref="AA31 Z33:AA33 Z35:AA35 Z37:AA37 Z39:AA39 Z41:AA41 Z43:AA43 Z45:AA45 Z47:AA47 Z49:AA49 Z51:AA51 Z53:AA53 Z55:AA55 Z57:AA57 Z59:AA59 Z61:AA61 Z63:AA63 Z65:AA65 Z67:AA67 Z69:AA69 Z71:AA71 Z73:AA73 Z75:AA75 Z77:AA77 Z79:AA79 Z81:AA81 Z83:AA83 Z85:AA85 Z87:AA87 Z89:AA89 Z91:AA91 Z93:AA93 Z95:AA95 Z97:AA97 Z99:AA99 Z101:AA101 Z103:AA103 Z105:AA105 Z107:AA107 Z109:AA109 Z111:AA111 Z113:AA113 Z115:AA115 Z117:AA117 Z119:AA119 Z121:AA121 Z123:AA123 Z125:AA125 Z127:AA127 Z129:AA129 Z131:AA131 Z133:AA133 Z135:AA135 Z137:AA137 Z139:AA139 Z141:AA141 Z143:AA143 Z145:AA145 Z147:AA147 Z149:AA149 Z151:AA151 Z153:AA153 Z155:AA155 Z157:AA157 Z159:AA159 Z161:AA161 Z163:AA163 Z165:AA165 Z167:AA167 Z169:AA169 Z171:AA171 Z173:AA173 Z175:AA175 Z177:AA177 Z179:AA179 Z181:AA181 Z183:AA183 Z185:AA185 Z187:AA187 Z189:AA189 Z191:AA191 Z193:AA193 Z195:AA195 Z197:AA197 Z199:AA199 Z201:AA201 Z203:AA203 Z205:AA205 Z207:AA207 Z209:AA209 Z211:AA211 Z213:AA213 Z215:AA215 Z217:AA217 Z219:AA219 Z221:AA221 Z223:AA223 Z225:AA225 Z227:AA227 Z229:AA229 Z231:AA231 Z233:AA233 Z235:AA235 Z237:AA237 Z239:AA239 Z241:AA241 Z243:AA243 Z245:AA245 Z247:AA247 Z249:AA249 Z251:AA251 Z253:AA253 Z255:AA255 Z257:AA257 Z259:AA259 Z261:AA261 Z263:AA263 Z265:AA265 Z267:AA267 Z269:AA269">
    <cfRule type="expression" dxfId="90" priority="92" stopIfTrue="1">
      <formula>IF($F$17="NO",1,0)</formula>
    </cfRule>
  </conditionalFormatting>
  <conditionalFormatting sqref="AA31 Z33:AA33 Z35:AA35 Z37:AA37 Z39:AA39 Z41:AA41 Z43:AA43 Z45:AA45 Z47:AA47 Z49:AA49 Z51:AA51 Z53:AA53 Z55:AA55 Z57:AA57 Z59:AA59 Z61:AA61 Z63:AA63 Z65:AA65 Z67:AA67 Z69:AA69 Z71:AA71 Z73:AA73 Z75:AA75 Z77:AA77 Z79:AA79 Z81:AA81 Z83:AA83 Z85:AA85 Z87:AA87 Z89:AA89 Z91:AA91 Z93:AA93 Z95:AA95 Z97:AA97 Z99:AA99 Z101:AA101 Z103:AA103 Z105:AA105 Z107:AA107 Z109:AA109 Z111:AA111 Z113:AA113 Z115:AA115 Z117:AA117 Z119:AA119 Z121:AA121 Z123:AA123 Z125:AA125 Z127:AA127 Z129:AA129 Z131:AA131 Z133:AA133 Z135:AA135 Z137:AA137 Z139:AA139 Z141:AA141 Z143:AA143 Z145:AA145 Z147:AA147 Z149:AA149 Z151:AA151 Z153:AA153 Z155:AA155 Z157:AA157 Z159:AA159 Z161:AA161 Z163:AA163 Z165:AA165 Z167:AA167 Z169:AA169 Z171:AA171 Z173:AA173 Z175:AA175 Z177:AA177 Z179:AA179 Z181:AA181 Z183:AA183 Z185:AA185 Z187:AA187 Z189:AA189 Z191:AA191 Z193:AA193 Z195:AA195 Z197:AA197 Z199:AA199 Z201:AA201 Z203:AA203 Z205:AA205 Z207:AA207 Z209:AA209 Z211:AA211 Z213:AA213 Z215:AA215 Z217:AA217 Z219:AA219 Z221:AA221 Z223:AA223 Z225:AA225 Z227:AA227 Z229:AA229 Z231:AA231 Z233:AA233 Z235:AA235 Z237:AA237 Z239:AA239 Z241:AA241 Z243:AA243 Z245:AA245 Z247:AA247 Z249:AA249 Z251:AA251 Z253:AA253 Z255:AA255 Z257:AA257 Z259:AA259 Z261:AA261 Z263:AA263 Z265:AA265 Z267:AA267 Z269:AA269">
    <cfRule type="expression" dxfId="89" priority="91">
      <formula>IF(#REF!="Completed",1,0)</formula>
    </cfRule>
  </conditionalFormatting>
  <conditionalFormatting sqref="AA31 Z33:AA33 Z35:AA35 Z37:AA37 Z39:AA39 Z41:AA41 Z43:AA43 Z45:AA45 Z47:AA47 Z49:AA49 Z51:AA51 Z53:AA53 Z55:AA55 Z57:AA57 Z59:AA59 Z61:AA61 Z63:AA63 Z65:AA65 Z67:AA67 Z69:AA69 Z71:AA71 Z73:AA73 Z75:AA75 Z77:AA77 Z79:AA79 Z81:AA81 Z83:AA83 Z85:AA85 Z87:AA87 Z89:AA89 Z91:AA91 Z93:AA93 Z95:AA95 Z97:AA97 Z99:AA99 Z101:AA101 Z103:AA103 Z105:AA105 Z107:AA107 Z109:AA109 Z111:AA111 Z113:AA113 Z115:AA115 Z117:AA117 Z119:AA119 Z121:AA121 Z123:AA123 Z125:AA125 Z127:AA127 Z129:AA129 Z131:AA131 Z133:AA133 Z135:AA135 Z137:AA137 Z139:AA139 Z141:AA141 Z143:AA143 Z145:AA145 Z147:AA147 Z149:AA149 Z151:AA151 Z153:AA153 Z155:AA155 Z157:AA157 Z159:AA159 Z161:AA161 Z163:AA163 Z165:AA165 Z167:AA167 Z169:AA169 Z171:AA171 Z173:AA173 Z175:AA175 Z177:AA177 Z179:AA179 Z181:AA181 Z183:AA183 Z185:AA185 Z187:AA187 Z189:AA189 Z191:AA191 Z193:AA193 Z195:AA195 Z197:AA197 Z199:AA199 Z201:AA201 Z203:AA203 Z205:AA205 Z207:AA207 Z209:AA209 Z211:AA211 Z213:AA213 Z215:AA215 Z217:AA217 Z219:AA219 Z221:AA221 Z223:AA223 Z225:AA225 Z227:AA227 Z229:AA229 Z231:AA231 Z233:AA233 Z235:AA235 Z237:AA237 Z239:AA239 Z241:AA241 Z243:AA243 Z245:AA245 Z247:AA247 Z249:AA249 Z251:AA251 Z253:AA253 Z255:AA255 Z257:AA257 Z259:AA259 Z261:AA261 Z263:AA263 Z265:AA265 Z267:AA267 Z269:AA269">
    <cfRule type="expression" dxfId="88" priority="90" stopIfTrue="1">
      <formula>IF(#REF!="Completed",1,0)</formula>
    </cfRule>
  </conditionalFormatting>
  <conditionalFormatting sqref="AA31 AA33 AA35 AA37 AA39 AA41 AA43 AA45 AA47 AA49 AA51 AA53 AA55 AA57 AA59 AA61 AA63 AA65 AA67 AA69 AA71 AA73 AA75 AA77 AA79 AA81 AA83 AA85 AA87 AA89 AA91 AA93 AA95 AA97 AA99 AA101 AA103 AA105 AA107 AA109 AA111 AA113 AA115 AA117 AA119 AA121 AA123 AA125 AA127 AA129 AA131 AA133 AA135 AA137 AA139 AA141 AA143 AA145 AA147 AA149 AA151 AA153 AA155 AA157 AA159 AA161 AA163 AA165 AA167 AA169 AA171 AA173 AA175 AA177 AA179 AA181 AA183 AA185 AA187 AA189 AA191 AA193 AA195 AA197 AA199 AA201 AA203 AA205 AA207 AA209 AA211 AA213 AA215 AA217 AA219 AA221 AA223 AA225 AA227 AA229 AA231 AA233 AA235 AA237 AA239 AA241 AA243 AA245 AA247 AA249 AA251 AA253 AA255 AA257 AA259 AA261 AA263 AA265 AA267 AA269">
    <cfRule type="expression" dxfId="87" priority="94">
      <formula>IF(#REF!="Completed",1,0)</formula>
    </cfRule>
  </conditionalFormatting>
  <conditionalFormatting sqref="AA31 AA33 AA35 AA37 AA39 AA41 AA43 AA45 AA47 AA49 AA51 AA53 AA55 AA57 AA59 AA61 AA63 AA65 AA67 AA69 AA71 AA73 AA75 AA77 AA79 AA81 AA83 AA85 AA87 AA89 AA91 AA93 AA95 AA97 AA99 AA101 AA103 AA105 AA107 AA109 AA111 AA113 AA115 AA117 AA119 AA121 AA123 AA125 AA127 AA129 AA131 AA133 AA135 AA137 AA139 AA141 AA143 AA145 AA147 AA149 AA151 AA153 AA155 AA157 AA159 AA161 AA163 AA165 AA167 AA169 AA171 AA173 AA175 AA177 AA179 AA181 AA183 AA185 AA187 AA189 AA191 AA193 AA195 AA197 AA199 AA201 AA203 AA205 AA207 AA209 AA211 AA213 AA215 AA217 AA219 AA221 AA223 AA225 AA227 AA229 AA231 AA233 AA235 AA237 AA239 AA241 AA243 AA245 AA247 AA249 AA251 AA253 AA255 AA257 AA259 AA261 AA263 AA265 AA267 AA269">
    <cfRule type="expression" dxfId="86" priority="95" stopIfTrue="1">
      <formula>IF(#REF!="Completed",1,0)</formula>
    </cfRule>
  </conditionalFormatting>
  <conditionalFormatting sqref="E32 E34 E36 E38 E40 E42 E44 E46 E48 E50 E52 E54 E56 E58 E60 E62 E64 E66 E68 E70 E72 E74 E76 E78 E80 E82 E84 E86 E88 E90 E92 E94 E96 E98 E100 E102 E104 E106 E108 E110 E112 E114 E116 E118 E120 E122 E124 E126 E128 E130 E132 E134 E136 E138 E140 E142 E144 E146 E148 E150 E152 E154 E156 E158 E160 E162 E164 E166 E168 E170 E172 E174 E176 E178 E180 E182 E184 E186 E188 E190 E192 E194 E196 E198 E200 E202 E204 E206 E208 E210 E212 E214 E216 E218 E220 E222 E224 E226 E228 E230 E232 E234 E236 E238 E240 E242 E244 E246 E248 E250 E252 E254 E256 E258 E260 E262 E264 E266 E268 E270">
    <cfRule type="expression" dxfId="85" priority="82" stopIfTrue="1">
      <formula>IF(#REF!="Completed",1,0)</formula>
    </cfRule>
  </conditionalFormatting>
  <conditionalFormatting sqref="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158 F160 F162 F164 F166 F168 F170 F172 F174 F176 F178 F180 F182 F184 F186 F188 F190 F192 F194 F196 F198 F200 F202 F204 F206 F208 F210 F212 F214 F216 F218 F220 F222 F224 F226 F228 F230 F232 F234 F236 F238 F240 F242 F244 F246 F248 F250 F252 F254 F256 F258 F260 F262 F264 F266 F268 F270">
    <cfRule type="expression" dxfId="84" priority="81">
      <formula>IF($F$17="NO",1,0)</formula>
    </cfRule>
  </conditionalFormatting>
  <conditionalFormatting sqref="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158 F160 F162 F164 F166 F168 F170 F172 F174 F176 F178 F180 F182 F184 F186 F188 F190 F192 F194 F196 F198 F200 F202 F204 F206 F208 F210 F212 F214 F216 F218 F220 F222 F224 F226 F228 F230 F232 F234 F236 F238 F240 F242 F244 F246 F248 F250 F252 F254 F256 F258 F260 F262 F264 F266 F268 F270">
    <cfRule type="expression" dxfId="83" priority="80" stopIfTrue="1">
      <formula>IF($F$17="NO",1,0)</formula>
    </cfRule>
  </conditionalFormatting>
  <conditionalFormatting sqref="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158 F160 F162 F164 F166 F168 F170 F172 F174 F176 F178 F180 F182 F184 F186 F188 F190 F192 F194 F196 F198 F200 F202 F204 F206 F208 F210 F212 F214 F216 F218 F220 F222 F224 F226 F228 F230 F232 F234 F236 F238 F240 F242 F244 F246 F248 F250 F252 F254 F256 F258 F260 F262 F264 F266 F268 F270">
    <cfRule type="expression" dxfId="82" priority="79">
      <formula>IF(#REF!="Completed",1,0)</formula>
    </cfRule>
  </conditionalFormatting>
  <conditionalFormatting sqref="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158 F160 F162 F164 F166 F168 F170 F172 F174 F176 F178 F180 F182 F184 F186 F188 F190 F192 F194 F196 F198 F200 F202 F204 F206 F208 F210 F212 F214 F216 F218 F220 F222 F224 F226 F228 F230 F232 F234 F236 F238 F240 F242 F244 F246 F248 F250 F252 F254 F256 F258 F260 F262 F264 F266 F268 F270">
    <cfRule type="expression" dxfId="81" priority="78" stopIfTrue="1">
      <formula>IF(#REF!="Completed",1,0)</formula>
    </cfRule>
  </conditionalFormatting>
  <conditionalFormatting sqref="H32 H34 H36 H38 H40 H42 H44 H46 H48 H50 H52 H54 H56 H58 H60 H62 H64 H66 H68 H70 H72 H74 H76 H78 H80 H82 H84 H86 H88 H90 H92 H94 H96 H98 H100 H102 H104 H106 H108 H110 H112 H114 H116 H118 H120 H122 H124 H126 H128 H130 H132 H134 H136 H138 H140 H142 H144 H146 H148 H150 H152 H154 H156 H158 H160 H162 H164 H166 H168 H170 H172 H174 H176 H178 H180 H182 H184 H186 H188 H190 H192 H194 H196 H198 H200 H202 H204 H206 H208 H210 H212 H214 H216 H218 H220 H222 H224 H226 H228 H230 H232 H234 H236 H238 H240 H242 H244 H246 H248 H250 H252 H254 H256 H258 H260 H262 H264 H266 H268 H270">
    <cfRule type="expression" dxfId="80" priority="77">
      <formula>IF($F$17="NO",1,0)</formula>
    </cfRule>
  </conditionalFormatting>
  <conditionalFormatting sqref="H32 H34 H36 H38 H40 H42 H44 H46 H48 H50 H52 H54 H56 H58 H60 H62 H64 H66 H68 H70 H72 H74 H76 H78 H80 H82 H84 H86 H88 H90 H92 H94 H96 H98 H100 H102 H104 H106 H108 H110 H112 H114 H116 H118 H120 H122 H124 H126 H128 H130 H132 H134 H136 H138 H140 H142 H144 H146 H148 H150 H152 H154 H156 H158 H160 H162 H164 H166 H168 H170 H172 H174 H176 H178 H180 H182 H184 H186 H188 H190 H192 H194 H196 H198 H200 H202 H204 H206 H208 H210 H212 H214 H216 H218 H220 H222 H224 H226 H228 H230 H232 H234 H236 H238 H240 H242 H244 H246 H248 H250 H252 H254 H256 H258 H260 H262 H264 H266 H268 H270">
    <cfRule type="expression" dxfId="79" priority="76" stopIfTrue="1">
      <formula>IF($F$17="NO",1,0)</formula>
    </cfRule>
  </conditionalFormatting>
  <conditionalFormatting sqref="H32 H34 H36 H38 H40 H42 H44 H46 H48 H50 H52 H54 H56 H58 H60 H62 H64 H66 H68 H70 H72 H74 H76 H78 H80 H82 H84 H86 H88 H90 H92 H94 H96 H98 H100 H102 H104 H106 H108 H110 H112 H114 H116 H118 H120 H122 H124 H126 H128 H130 H132 H134 H136 H138 H140 H142 H144 H146 H148 H150 H152 H154 H156 H158 H160 H162 H164 H166 H168 H170 H172 H174 H176 H178 H180 H182 H184 H186 H188 H190 H192 H194 H196 H198 H200 H202 H204 H206 H208 H210 H212 H214 H216 H218 H220 H222 H224 H226 H228 H230 H232 H234 H236 H238 H240 H242 H244 H246 H248 H250 H252 H254 H256 H258 H260 H262 H264 H266 H268 H270">
    <cfRule type="expression" dxfId="78" priority="75">
      <formula>IF(#REF!="Completed",1,0)</formula>
    </cfRule>
  </conditionalFormatting>
  <conditionalFormatting sqref="H32 H34 H36 H38 H40 H42 H44 H46 H48 H50 H52 H54 H56 H58 H60 H62 H64 H66 H68 H70 H72 H74 H76 H78 H80 H82 H84 H86 H88 H90 H92 H94 H96 H98 H100 H102 H104 H106 H108 H110 H112 H114 H116 H118 H120 H122 H124 H126 H128 H130 H132 H134 H136 H138 H140 H142 H144 H146 H148 H150 H152 H154 H156 H158 H160 H162 H164 H166 H168 H170 H172 H174 H176 H178 H180 H182 H184 H186 H188 H190 H192 H194 H196 H198 H200 H202 H204 H206 H208 H210 H212 H214 H216 H218 H220 H222 H224 H226 H228 H230 H232 H234 H236 H238 H240 H242 H244 H246 H248 H250 H252 H254 H256 H258 H260 H262 H264 H266 H268 H270">
    <cfRule type="expression" dxfId="77" priority="74" stopIfTrue="1">
      <formula>IF(#REF!="Completed",1,0)</formula>
    </cfRule>
  </conditionalFormatting>
  <conditionalFormatting sqref="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J164 J166 J168 J170 J172 J174 J176 J178 J180 J182 J184 J186 J188 J190 J192 J194 J196 J198 J200 J202 J204 J206 J208 J210 J212 J214 J216 J218 J220 J222 J224 J226 J228 J230 J232 J234 J236 J238 J240 J242 J244 J246 J248 J250 J252 J254 J256 J258 J260 J262 J264 J266 J268 J270">
    <cfRule type="expression" dxfId="76" priority="73">
      <formula>IF($F$17="NO",1,0)</formula>
    </cfRule>
  </conditionalFormatting>
  <conditionalFormatting sqref="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J164 J166 J168 J170 J172 J174 J176 J178 J180 J182 J184 J186 J188 J190 J192 J194 J196 J198 J200 J202 J204 J206 J208 J210 J212 J214 J216 J218 J220 J222 J224 J226 J228 J230 J232 J234 J236 J238 J240 J242 J244 J246 J248 J250 J252 J254 J256 J258 J260 J262 J264 J266 J268 J270">
    <cfRule type="expression" dxfId="75" priority="72" stopIfTrue="1">
      <formula>IF($F$17="NO",1,0)</formula>
    </cfRule>
  </conditionalFormatting>
  <conditionalFormatting sqref="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J164 J166 J168 J170 J172 J174 J176 J178 J180 J182 J184 J186 J188 J190 J192 J194 J196 J198 J200 J202 J204 J206 J208 J210 J212 J214 J216 J218 J220 J222 J224 J226 J228 J230 J232 J234 J236 J238 J240 J242 J244 J246 J248 J250 J252 J254 J256 J258 J260 J262 J264 J266 J268 J270">
    <cfRule type="expression" dxfId="74" priority="71">
      <formula>IF(#REF!="Completed",1,0)</formula>
    </cfRule>
  </conditionalFormatting>
  <conditionalFormatting sqref="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J164 J166 J168 J170 J172 J174 J176 J178 J180 J182 J184 J186 J188 J190 J192 J194 J196 J198 J200 J202 J204 J206 J208 J210 J212 J214 J216 J218 J220 J222 J224 J226 J228 J230 J232 J234 J236 J238 J240 J242 J244 J246 J248 J250 J252 J254 J256 J258 J260 J262 J264 J266 J268 J270">
    <cfRule type="expression" dxfId="73" priority="70" stopIfTrue="1">
      <formula>IF(#REF!="Completed",1,0)</formula>
    </cfRule>
  </conditionalFormatting>
  <conditionalFormatting sqref="L32:X32 L34:X34 L36:X36 L38:X38 L40:X40 L42:X42 L44:X44 L46:X46 L48:X48 L50:X50 L52:X52 L54:X54 L56:X56 L58:X58 L60:X60 L62:X62 L64:X64 L66:X66 L68:X68 L70:X70 L72:X72 L74:X74 L76:X76 L78:X78 L80:X80 L82:X82 L84:X84 L86:X86 L88:X88 L90:X90 L92:X92 L94:X94 L96:X96 L98:X98 L100:X100 L102:X102 L104:X104 L106:X106 L108:X108 L110:X110 L112:X112 L114:X114 L116:X116 L118:X118 L120:X120 L122:X122 L124:X124 L126:X126 L128:X128 L130:X130 L132:X132 L134:X134 L136:X136 L138:X138 L140:X140 L142:X142 L144:X144 L146:X146 L148:X148 L150:X150 L152:X152 L154:X154 L156:X156 L158:X158 L160:X160 L162:X162 L164:X164 L166:X166 L168:X168 L170:X170 L172:X172 L174:X174 L176:X176 L178:X178 L180:X180 L182:X182 L184:X184 L186:X186 L188:X188 L190:X190 L192:X192 L194:X194 L196:X196 L198:X198 L200:X200 L202:X202 L204:X204 L206:X206 L208:X208 L210:X210 L212:X212 L214:X214 L216:X216 L218:X218 L220:X220 L222:X222 L224:X224 L226:X226 L228:X228 L230:X230 L232:X232 L234:X234 L236:X236 L238:X238 L240:X240 L242:X242 L244:X244 L246:X246 L248:X248 L250:X250 L252:X252 L254:X254 L256:X256 L258:X258 L260:X260 L262:X262 L264:X264 L266:X266 L268:X268 L270:X270">
    <cfRule type="expression" dxfId="72" priority="69">
      <formula>IF($F$17="NO",1,0)</formula>
    </cfRule>
  </conditionalFormatting>
  <conditionalFormatting sqref="L32:X32 L34:X34 L36:X36 L38:X38 L40:X40 L42:X42 L44:X44 L46:X46 L48:X48 L50:X50 L52:X52 L54:X54 L56:X56 L58:X58 L60:X60 L62:X62 L64:X64 L66:X66 L68:X68 L70:X70 L72:X72 L74:X74 L76:X76 L78:X78 L80:X80 L82:X82 L84:X84 L86:X86 L88:X88 L90:X90 L92:X92 L94:X94 L96:X96 L98:X98 L100:X100 L102:X102 L104:X104 L106:X106 L108:X108 L110:X110 L112:X112 L114:X114 L116:X116 L118:X118 L120:X120 L122:X122 L124:X124 L126:X126 L128:X128 L130:X130 L132:X132 L134:X134 L136:X136 L138:X138 L140:X140 L142:X142 L144:X144 L146:X146 L148:X148 L150:X150 L152:X152 L154:X154 L156:X156 L158:X158 L160:X160 L162:X162 L164:X164 L166:X166 L168:X168 L170:X170 L172:X172 L174:X174 L176:X176 L178:X178 L180:X180 L182:X182 L184:X184 L186:X186 L188:X188 L190:X190 L192:X192 L194:X194 L196:X196 L198:X198 L200:X200 L202:X202 L204:X204 L206:X206 L208:X208 L210:X210 L212:X212 L214:X214 L216:X216 L218:X218 L220:X220 L222:X222 L224:X224 L226:X226 L228:X228 L230:X230 L232:X232 L234:X234 L236:X236 L238:X238 L240:X240 L242:X242 L244:X244 L246:X246 L248:X248 L250:X250 L252:X252 L254:X254 L256:X256 L258:X258 L260:X260 L262:X262 L264:X264 L266:X266 L268:X268 L270:X270">
    <cfRule type="expression" dxfId="71" priority="68" stopIfTrue="1">
      <formula>IF($F$17="NO",1,0)</formula>
    </cfRule>
  </conditionalFormatting>
  <conditionalFormatting sqref="L32:X32 L34:X34 L36:X36 L38:X38 L40:X40 L42:X42 L44:X44 L46:X46 L48:X48 L50:X50 L52:X52 L54:X54 L56:X56 L58:X58 L60:X60 L62:X62 L64:X64 L66:X66 L68:X68 L70:X70 L72:X72 L74:X74 L76:X76 L78:X78 L80:X80 L82:X82 L84:X84 L86:X86 L88:X88 L90:X90 L92:X92 L94:X94 L96:X96 L98:X98 L100:X100 L102:X102 L104:X104 L106:X106 L108:X108 L110:X110 L112:X112 L114:X114 L116:X116 L118:X118 L120:X120 L122:X122 L124:X124 L126:X126 L128:X128 L130:X130 L132:X132 L134:X134 L136:X136 L138:X138 L140:X140 L142:X142 L144:X144 L146:X146 L148:X148 L150:X150 L152:X152 L154:X154 L156:X156 L158:X158 L160:X160 L162:X162 L164:X164 L166:X166 L168:X168 L170:X170 L172:X172 L174:X174 L176:X176 L178:X178 L180:X180 L182:X182 L184:X184 L186:X186 L188:X188 L190:X190 L192:X192 L194:X194 L196:X196 L198:X198 L200:X200 L202:X202 L204:X204 L206:X206 L208:X208 L210:X210 L212:X212 L214:X214 L216:X216 L218:X218 L220:X220 L222:X222 L224:X224 L226:X226 L228:X228 L230:X230 L232:X232 L234:X234 L236:X236 L238:X238 L240:X240 L242:X242 L244:X244 L246:X246 L248:X248 L250:X250 L252:X252 L254:X254 L256:X256 L258:X258 L260:X260 L262:X262 L264:X264 L266:X266 L268:X268 L270:X270">
    <cfRule type="expression" dxfId="70" priority="67">
      <formula>IF(#REF!="Completed",1,0)</formula>
    </cfRule>
  </conditionalFormatting>
  <conditionalFormatting sqref="L32:X32 L34:X34 L36:X36 L38:X38 L40:X40 L42:X42 L44:X44 L46:X46 L48:X48 L50:X50 L52:X52 L54:X54 L56:X56 L58:X58 L60:X60 L62:X62 L64:X64 L66:X66 L68:X68 L70:X70 L72:X72 L74:X74 L76:X76 L78:X78 L80:X80 L82:X82 L84:X84 L86:X86 L88:X88 L90:X90 L92:X92 L94:X94 L96:X96 L98:X98 L100:X100 L102:X102 L104:X104 L106:X106 L108:X108 L110:X110 L112:X112 L114:X114 L116:X116 L118:X118 L120:X120 L122:X122 L124:X124 L126:X126 L128:X128 L130:X130 L132:X132 L134:X134 L136:X136 L138:X138 L140:X140 L142:X142 L144:X144 L146:X146 L148:X148 L150:X150 L152:X152 L154:X154 L156:X156 L158:X158 L160:X160 L162:X162 L164:X164 L166:X166 L168:X168 L170:X170 L172:X172 L174:X174 L176:X176 L178:X178 L180:X180 L182:X182 L184:X184 L186:X186 L188:X188 L190:X190 L192:X192 L194:X194 L196:X196 L198:X198 L200:X200 L202:X202 L204:X204 L206:X206 L208:X208 L210:X210 L212:X212 L214:X214 L216:X216 L218:X218 L220:X220 L222:X222 L224:X224 L226:X226 L228:X228 L230:X230 L232:X232 L234:X234 L236:X236 L238:X238 L240:X240 L242:X242 L244:X244 L246:X246 L248:X248 L250:X250 L252:X252 L254:X254 L256:X256 L258:X258 L260:X260 L262:X262 L264:X264 L266:X266 L268:X268 L270:X270">
    <cfRule type="expression" dxfId="69" priority="66" stopIfTrue="1">
      <formula>IF(#REF!="Completed",1,0)</formula>
    </cfRule>
  </conditionalFormatting>
  <conditionalFormatting sqref="Z32:AA32 Z34:AA34 Z36:AA36 Z38:AA38 Z40:AA40 Z42:AA42 Z44:AA44 Z46:AA46 Z48:AA48 Z50:AA50 Z52:AA52 Z54:AA54 Z56:AA56 Z58:AA58 Z60:AA60 Z62:AA62 Z64:AA64 Z66:AA66 Z68:AA68 Z70:AA70 Z72:AA72 Z74:AA74 Z76:AA76 Z78:AA78 Z80:AA80 Z82:AA82 Z84:AA84 Z86:AA86 Z88:AA88 Z90:AA90 Z92:AA92 Z94:AA94 Z96:AA96 Z98:AA98 Z100:AA100 Z102:AA102 Z104:AA104 Z106:AA106 Z108:AA108 Z110:AA110 Z112:AA112 Z114:AA114 Z116:AA116 Z118:AA118 Z120:AA120 Z122:AA122 Z124:AA124 Z126:AA126 Z128:AA128 Z130:AA130 Z132:AA132 Z134:AA134 Z136:AA136 Z138:AA138 Z140:AA140 Z142:AA142 Z144:AA144 Z146:AA146 Z148:AA148 Z150:AA150 Z152:AA152 Z154:AA154 Z156:AA156 Z158:AA158 Z160:AA160 Z162:AA162 Z164:AA164 Z166:AA166 Z168:AA168 Z170:AA170 Z172:AA172 Z174:AA174 Z176:AA176 Z178:AA178 Z180:AA180 Z182:AA182 Z184:AA184 Z186:AA186 Z188:AA188 Z190:AA190 Z192:AA192 Z194:AA194 Z196:AA196 Z198:AA198 Z200:AA200 Z202:AA202 Z204:AA204 Z206:AA206 Z208:AA208 Z210:AA210 Z212:AA212 Z214:AA214 Z216:AA216 Z218:AA218 Z220:AA220 Z222:AA222 Z224:AA224 Z226:AA226 Z228:AA228 Z230:AA230 Z232:AA232 Z234:AA234 Z236:AA236 Z238:AA238 Z240:AA240 Z242:AA242 Z244:AA244 Z246:AA246 Z248:AA248 Z250:AA250 Z252:AA252 Z254:AA254 Z256:AA256 Z258:AA258 Z260:AA260 Z262:AA262 Z264:AA264 Z266:AA266 Z268:AA268 Z270:AA270">
    <cfRule type="expression" dxfId="68" priority="63">
      <formula>IF($F$17="NO",1,0)</formula>
    </cfRule>
  </conditionalFormatting>
  <conditionalFormatting sqref="Z32:AA32 Z34:AA34 Z36:AA36 Z38:AA38 Z40:AA40 Z42:AA42 Z44:AA44 Z46:AA46 Z48:AA48 Z50:AA50 Z52:AA52 Z54:AA54 Z56:AA56 Z58:AA58 Z60:AA60 Z62:AA62 Z64:AA64 Z66:AA66 Z68:AA68 Z70:AA70 Z72:AA72 Z74:AA74 Z76:AA76 Z78:AA78 Z80:AA80 Z82:AA82 Z84:AA84 Z86:AA86 Z88:AA88 Z90:AA90 Z92:AA92 Z94:AA94 Z96:AA96 Z98:AA98 Z100:AA100 Z102:AA102 Z104:AA104 Z106:AA106 Z108:AA108 Z110:AA110 Z112:AA112 Z114:AA114 Z116:AA116 Z118:AA118 Z120:AA120 Z122:AA122 Z124:AA124 Z126:AA126 Z128:AA128 Z130:AA130 Z132:AA132 Z134:AA134 Z136:AA136 Z138:AA138 Z140:AA140 Z142:AA142 Z144:AA144 Z146:AA146 Z148:AA148 Z150:AA150 Z152:AA152 Z154:AA154 Z156:AA156 Z158:AA158 Z160:AA160 Z162:AA162 Z164:AA164 Z166:AA166 Z168:AA168 Z170:AA170 Z172:AA172 Z174:AA174 Z176:AA176 Z178:AA178 Z180:AA180 Z182:AA182 Z184:AA184 Z186:AA186 Z188:AA188 Z190:AA190 Z192:AA192 Z194:AA194 Z196:AA196 Z198:AA198 Z200:AA200 Z202:AA202 Z204:AA204 Z206:AA206 Z208:AA208 Z210:AA210 Z212:AA212 Z214:AA214 Z216:AA216 Z218:AA218 Z220:AA220 Z222:AA222 Z224:AA224 Z226:AA226 Z228:AA228 Z230:AA230 Z232:AA232 Z234:AA234 Z236:AA236 Z238:AA238 Z240:AA240 Z242:AA242 Z244:AA244 Z246:AA246 Z248:AA248 Z250:AA250 Z252:AA252 Z254:AA254 Z256:AA256 Z258:AA258 Z260:AA260 Z262:AA262 Z264:AA264 Z266:AA266 Z268:AA268 Z270:AA270">
    <cfRule type="expression" dxfId="67" priority="62" stopIfTrue="1">
      <formula>IF($F$17="NO",1,0)</formula>
    </cfRule>
  </conditionalFormatting>
  <conditionalFormatting sqref="Z32:AA32 Z34:AA34 Z36:AA36 Z38:AA38 Z40:AA40 Z42:AA42 Z44:AA44 Z46:AA46 Z48:AA48 Z50:AA50 Z52:AA52 Z54:AA54 Z56:AA56 Z58:AA58 Z60:AA60 Z62:AA62 Z64:AA64 Z66:AA66 Z68:AA68 Z70:AA70 Z72:AA72 Z74:AA74 Z76:AA76 Z78:AA78 Z80:AA80 Z82:AA82 Z84:AA84 Z86:AA86 Z88:AA88 Z90:AA90 Z92:AA92 Z94:AA94 Z96:AA96 Z98:AA98 Z100:AA100 Z102:AA102 Z104:AA104 Z106:AA106 Z108:AA108 Z110:AA110 Z112:AA112 Z114:AA114 Z116:AA116 Z118:AA118 Z120:AA120 Z122:AA122 Z124:AA124 Z126:AA126 Z128:AA128 Z130:AA130 Z132:AA132 Z134:AA134 Z136:AA136 Z138:AA138 Z140:AA140 Z142:AA142 Z144:AA144 Z146:AA146 Z148:AA148 Z150:AA150 Z152:AA152 Z154:AA154 Z156:AA156 Z158:AA158 Z160:AA160 Z162:AA162 Z164:AA164 Z166:AA166 Z168:AA168 Z170:AA170 Z172:AA172 Z174:AA174 Z176:AA176 Z178:AA178 Z180:AA180 Z182:AA182 Z184:AA184 Z186:AA186 Z188:AA188 Z190:AA190 Z192:AA192 Z194:AA194 Z196:AA196 Z198:AA198 Z200:AA200 Z202:AA202 Z204:AA204 Z206:AA206 Z208:AA208 Z210:AA210 Z212:AA212 Z214:AA214 Z216:AA216 Z218:AA218 Z220:AA220 Z222:AA222 Z224:AA224 Z226:AA226 Z228:AA228 Z230:AA230 Z232:AA232 Z234:AA234 Z236:AA236 Z238:AA238 Z240:AA240 Z242:AA242 Z244:AA244 Z246:AA246 Z248:AA248 Z250:AA250 Z252:AA252 Z254:AA254 Z256:AA256 Z258:AA258 Z260:AA260 Z262:AA262 Z264:AA264 Z266:AA266 Z268:AA268 Z270:AA270">
    <cfRule type="expression" dxfId="66" priority="61">
      <formula>IF(#REF!="Completed",1,0)</formula>
    </cfRule>
  </conditionalFormatting>
  <conditionalFormatting sqref="Z32:AA32 Z34:AA34 Z36:AA36 Z38:AA38 Z40:AA40 Z42:AA42 Z44:AA44 Z46:AA46 Z48:AA48 Z50:AA50 Z52:AA52 Z54:AA54 Z56:AA56 Z58:AA58 Z60:AA60 Z62:AA62 Z64:AA64 Z66:AA66 Z68:AA68 Z70:AA70 Z72:AA72 Z74:AA74 Z76:AA76 Z78:AA78 Z80:AA80 Z82:AA82 Z84:AA84 Z86:AA86 Z88:AA88 Z90:AA90 Z92:AA92 Z94:AA94 Z96:AA96 Z98:AA98 Z100:AA100 Z102:AA102 Z104:AA104 Z106:AA106 Z108:AA108 Z110:AA110 Z112:AA112 Z114:AA114 Z116:AA116 Z118:AA118 Z120:AA120 Z122:AA122 Z124:AA124 Z126:AA126 Z128:AA128 Z130:AA130 Z132:AA132 Z134:AA134 Z136:AA136 Z138:AA138 Z140:AA140 Z142:AA142 Z144:AA144 Z146:AA146 Z148:AA148 Z150:AA150 Z152:AA152 Z154:AA154 Z156:AA156 Z158:AA158 Z160:AA160 Z162:AA162 Z164:AA164 Z166:AA166 Z168:AA168 Z170:AA170 Z172:AA172 Z174:AA174 Z176:AA176 Z178:AA178 Z180:AA180 Z182:AA182 Z184:AA184 Z186:AA186 Z188:AA188 Z190:AA190 Z192:AA192 Z194:AA194 Z196:AA196 Z198:AA198 Z200:AA200 Z202:AA202 Z204:AA204 Z206:AA206 Z208:AA208 Z210:AA210 Z212:AA212 Z214:AA214 Z216:AA216 Z218:AA218 Z220:AA220 Z222:AA222 Z224:AA224 Z226:AA226 Z228:AA228 Z230:AA230 Z232:AA232 Z234:AA234 Z236:AA236 Z238:AA238 Z240:AA240 Z242:AA242 Z244:AA244 Z246:AA246 Z248:AA248 Z250:AA250 Z252:AA252 Z254:AA254 Z256:AA256 Z258:AA258 Z260:AA260 Z262:AA262 Z264:AA264 Z266:AA266 Z268:AA268 Z270:AA270">
    <cfRule type="expression" dxfId="65" priority="60" stopIfTrue="1">
      <formula>IF(#REF!="Completed",1,0)</formula>
    </cfRule>
  </conditionalFormatting>
  <conditionalFormatting sqref="AA32 AA34 AA36 AA38 AA40 AA42 AA44 AA46 AA48 AA50 AA52 AA54 AA56 AA58 AA60 AA62 AA64 AA66 AA68 AA70 AA72 AA74 AA76 AA78 AA80 AA82 AA84 AA86 AA88 AA90 AA92 AA94 AA96 AA98 AA100 AA102 AA104 AA106 AA108 AA110 AA112 AA114 AA116 AA118 AA120 AA122 AA124 AA126 AA128 AA130 AA132 AA134 AA136 AA138 AA140 AA142 AA144 AA146 AA148 AA150 AA152 AA154 AA156 AA158 AA160 AA162 AA164 AA166 AA168 AA170 AA172 AA174 AA176 AA178 AA180 AA182 AA184 AA186 AA188 AA190 AA192 AA194 AA196 AA198 AA200 AA202 AA204 AA206 AA208 AA210 AA212 AA214 AA216 AA218 AA220 AA222 AA224 AA226 AA228 AA230 AA232 AA234 AA236 AA238 AA240 AA242 AA244 AA246 AA248 AA250 AA252 AA254 AA256 AA258 AA260 AA262 AA264 AA266 AA268 AA270">
    <cfRule type="expression" dxfId="64" priority="64">
      <formula>IF(#REF!="Completed",1,0)</formula>
    </cfRule>
  </conditionalFormatting>
  <conditionalFormatting sqref="AA32 AA34 AA36 AA38 AA40 AA42 AA44 AA46 AA48 AA50 AA52 AA54 AA56 AA58 AA60 AA62 AA64 AA66 AA68 AA70 AA72 AA74 AA76 AA78 AA80 AA82 AA84 AA86 AA88 AA90 AA92 AA94 AA96 AA98 AA100 AA102 AA104 AA106 AA108 AA110 AA112 AA114 AA116 AA118 AA120 AA122 AA124 AA126 AA128 AA130 AA132 AA134 AA136 AA138 AA140 AA142 AA144 AA146 AA148 AA150 AA152 AA154 AA156 AA158 AA160 AA162 AA164 AA166 AA168 AA170 AA172 AA174 AA176 AA178 AA180 AA182 AA184 AA186 AA188 AA190 AA192 AA194 AA196 AA198 AA200 AA202 AA204 AA206 AA208 AA210 AA212 AA214 AA216 AA218 AA220 AA222 AA224 AA226 AA228 AA230 AA232 AA234 AA236 AA238 AA240 AA242 AA244 AA246 AA248 AA250 AA252 AA254 AA256 AA258 AA260 AA262 AA264 AA266 AA268 AA270">
    <cfRule type="expression" dxfId="63" priority="65" stopIfTrue="1">
      <formula>IF(#REF!="Completed",1,0)</formula>
    </cfRule>
  </conditionalFormatting>
  <conditionalFormatting sqref="Y32:AA32 Y34:AA34 Y36:AA36 Y38:AA38 Y40:AA40 Y42:AA42 Y44:AA44 Y46:AA46 Y48:AA48 Y50:AA50 Y52:AA52 Y54:AA54 Y56:AA56 Y58:AA58 Y60:AA60 Y62:AA62 Y64:AA64 Y66:AA66 Y68:AA68 Y70:AA70 Y72:AA72 Y74:AA74 Y76:AA76 Y78:AA78 Y80:AA80 Y82:AA82 Y84:AA84 Y86:AA86 Y88:AA88 Y90:AA90 Y92:AA92 Y94:AA94 Y96:AA96 Y98:AA98 Y100:AA100 Y102:AA102 Y104:AA104 Y106:AA106 Y108:AA108 Y110:AA110 Y112:AA112 Y114:AA114 Y116:AA116 Y118:AA118 Y120:AA120 Y122:AA122 Y124:AA124 Y126:AA126 Y128:AA128 Y130:AA130 Y132:AA132 Y134:AA134 Y136:AA136 Y138:AA138 Y140:AA140 Y142:AA142 Y144:AA144 Y146:AA146 Y148:AA148 Y150:AA150 Y152:AA152 Y154:AA154 Y156:AA156 Y158:AA158 Y160:AA160 Y162:AA162 Y164:AA164 Y166:AA166 Y168:AA168 Y170:AA170 Y172:AA172 Y174:AA174 Y176:AA176 Y178:AA178 Y180:AA180 Y182:AA182 Y184:AA184 Y186:AA186 Y188:AA188 Y190:AA190 Y192:AA192 Y194:AA194 Y196:AA196 Y198:AA198 Y200:AA200 Y202:AA202 Y204:AA204 Y206:AA206 Y208:AA208 Y210:AA210 Y212:AA212 Y214:AA214 Y216:AA216 Y218:AA218 Y220:AA220 Y222:AA222 Y224:AA224 Y226:AA226 Y228:AA228 Y230:AA230 Y232:AA232 Y234:AA234 Y236:AA236 Y238:AA238 Y240:AA240 Y242:AA242 Y244:AA244 Y246:AA246 Y248:AA248 Y250:AA250 Y252:AA252 Y254:AA254 Y256:AA256 Y258:AA258 Y260:AA260 Y262:AA262 Y264:AA264 Y266:AA266 Y268:AA268 Y270:AA270">
    <cfRule type="expression" dxfId="62" priority="57">
      <formula>IF($F$17="NO",1,0)</formula>
    </cfRule>
  </conditionalFormatting>
  <conditionalFormatting sqref="Y32:AA32 Y34:AA34 Y36:AA36 Y38:AA38 Y40:AA40 Y42:AA42 Y44:AA44 Y46:AA46 Y48:AA48 Y50:AA50 Y52:AA52 Y54:AA54 Y56:AA56 Y58:AA58 Y60:AA60 Y62:AA62 Y64:AA64 Y66:AA66 Y68:AA68 Y70:AA70 Y72:AA72 Y74:AA74 Y76:AA76 Y78:AA78 Y80:AA80 Y82:AA82 Y84:AA84 Y86:AA86 Y88:AA88 Y90:AA90 Y92:AA92 Y94:AA94 Y96:AA96 Y98:AA98 Y100:AA100 Y102:AA102 Y104:AA104 Y106:AA106 Y108:AA108 Y110:AA110 Y112:AA112 Y114:AA114 Y116:AA116 Y118:AA118 Y120:AA120 Y122:AA122 Y124:AA124 Y126:AA126 Y128:AA128 Y130:AA130 Y132:AA132 Y134:AA134 Y136:AA136 Y138:AA138 Y140:AA140 Y142:AA142 Y144:AA144 Y146:AA146 Y148:AA148 Y150:AA150 Y152:AA152 Y154:AA154 Y156:AA156 Y158:AA158 Y160:AA160 Y162:AA162 Y164:AA164 Y166:AA166 Y168:AA168 Y170:AA170 Y172:AA172 Y174:AA174 Y176:AA176 Y178:AA178 Y180:AA180 Y182:AA182 Y184:AA184 Y186:AA186 Y188:AA188 Y190:AA190 Y192:AA192 Y194:AA194 Y196:AA196 Y198:AA198 Y200:AA200 Y202:AA202 Y204:AA204 Y206:AA206 Y208:AA208 Y210:AA210 Y212:AA212 Y214:AA214 Y216:AA216 Y218:AA218 Y220:AA220 Y222:AA222 Y224:AA224 Y226:AA226 Y228:AA228 Y230:AA230 Y232:AA232 Y234:AA234 Y236:AA236 Y238:AA238 Y240:AA240 Y242:AA242 Y244:AA244 Y246:AA246 Y248:AA248 Y250:AA250 Y252:AA252 Y254:AA254 Y256:AA256 Y258:AA258 Y260:AA260 Y262:AA262 Y264:AA264 Y266:AA266 Y268:AA268 Y270:AA270">
    <cfRule type="expression" dxfId="61" priority="56" stopIfTrue="1">
      <formula>IF($F$17="NO",1,0)</formula>
    </cfRule>
  </conditionalFormatting>
  <conditionalFormatting sqref="Y32:AA32 Y34:AA34 Y36:AA36 Y38:AA38 Y40:AA40 Y42:AA42 Y44:AA44 Y46:AA46 Y48:AA48 Y50:AA50 Y52:AA52 Y54:AA54 Y56:AA56 Y58:AA58 Y60:AA60 Y62:AA62 Y64:AA64 Y66:AA66 Y68:AA68 Y70:AA70 Y72:AA72 Y74:AA74 Y76:AA76 Y78:AA78 Y80:AA80 Y82:AA82 Y84:AA84 Y86:AA86 Y88:AA88 Y90:AA90 Y92:AA92 Y94:AA94 Y96:AA96 Y98:AA98 Y100:AA100 Y102:AA102 Y104:AA104 Y106:AA106 Y108:AA108 Y110:AA110 Y112:AA112 Y114:AA114 Y116:AA116 Y118:AA118 Y120:AA120 Y122:AA122 Y124:AA124 Y126:AA126 Y128:AA128 Y130:AA130 Y132:AA132 Y134:AA134 Y136:AA136 Y138:AA138 Y140:AA140 Y142:AA142 Y144:AA144 Y146:AA146 Y148:AA148 Y150:AA150 Y152:AA152 Y154:AA154 Y156:AA156 Y158:AA158 Y160:AA160 Y162:AA162 Y164:AA164 Y166:AA166 Y168:AA168 Y170:AA170 Y172:AA172 Y174:AA174 Y176:AA176 Y178:AA178 Y180:AA180 Y182:AA182 Y184:AA184 Y186:AA186 Y188:AA188 Y190:AA190 Y192:AA192 Y194:AA194 Y196:AA196 Y198:AA198 Y200:AA200 Y202:AA202 Y204:AA204 Y206:AA206 Y208:AA208 Y210:AA210 Y212:AA212 Y214:AA214 Y216:AA216 Y218:AA218 Y220:AA220 Y222:AA222 Y224:AA224 Y226:AA226 Y228:AA228 Y230:AA230 Y232:AA232 Y234:AA234 Y236:AA236 Y238:AA238 Y240:AA240 Y242:AA242 Y244:AA244 Y246:AA246 Y248:AA248 Y250:AA250 Y252:AA252 Y254:AA254 Y256:AA256 Y258:AA258 Y260:AA260 Y262:AA262 Y264:AA264 Y266:AA266 Y268:AA268 Y270:AA270">
    <cfRule type="expression" dxfId="60" priority="55">
      <formula>IF(#REF!="Completed",1,0)</formula>
    </cfRule>
  </conditionalFormatting>
  <conditionalFormatting sqref="Y32:AA32 Y34:AA34 Y36:AA36 Y38:AA38 Y40:AA40 Y42:AA42 Y44:AA44 Y46:AA46 Y48:AA48 Y50:AA50 Y52:AA52 Y54:AA54 Y56:AA56 Y58:AA58 Y60:AA60 Y62:AA62 Y64:AA64 Y66:AA66 Y68:AA68 Y70:AA70 Y72:AA72 Y74:AA74 Y76:AA76 Y78:AA78 Y80:AA80 Y82:AA82 Y84:AA84 Y86:AA86 Y88:AA88 Y90:AA90 Y92:AA92 Y94:AA94 Y96:AA96 Y98:AA98 Y100:AA100 Y102:AA102 Y104:AA104 Y106:AA106 Y108:AA108 Y110:AA110 Y112:AA112 Y114:AA114 Y116:AA116 Y118:AA118 Y120:AA120 Y122:AA122 Y124:AA124 Y126:AA126 Y128:AA128 Y130:AA130 Y132:AA132 Y134:AA134 Y136:AA136 Y138:AA138 Y140:AA140 Y142:AA142 Y144:AA144 Y146:AA146 Y148:AA148 Y150:AA150 Y152:AA152 Y154:AA154 Y156:AA156 Y158:AA158 Y160:AA160 Y162:AA162 Y164:AA164 Y166:AA166 Y168:AA168 Y170:AA170 Y172:AA172 Y174:AA174 Y176:AA176 Y178:AA178 Y180:AA180 Y182:AA182 Y184:AA184 Y186:AA186 Y188:AA188 Y190:AA190 Y192:AA192 Y194:AA194 Y196:AA196 Y198:AA198 Y200:AA200 Y202:AA202 Y204:AA204 Y206:AA206 Y208:AA208 Y210:AA210 Y212:AA212 Y214:AA214 Y216:AA216 Y218:AA218 Y220:AA220 Y222:AA222 Y224:AA224 Y226:AA226 Y228:AA228 Y230:AA230 Y232:AA232 Y234:AA234 Y236:AA236 Y238:AA238 Y240:AA240 Y242:AA242 Y244:AA244 Y246:AA246 Y248:AA248 Y250:AA250 Y252:AA252 Y254:AA254 Y256:AA256 Y258:AA258 Y260:AA260 Y262:AA262 Y264:AA264 Y266:AA266 Y268:AA268 Y270:AA270">
    <cfRule type="expression" dxfId="59" priority="54" stopIfTrue="1">
      <formula>IF(#REF!="Completed",1,0)</formula>
    </cfRule>
  </conditionalFormatting>
  <conditionalFormatting sqref="AA32 AA34 AA36 AA38 AA40 AA42 AA44 AA46 AA48 AA50 AA52 AA54 AA56 AA58 AA60 AA62 AA64 AA66 AA68 AA70 AA72 AA74 AA76 AA78 AA80 AA82 AA84 AA86 AA88 AA90 AA92 AA94 AA96 AA98 AA100 AA102 AA104 AA106 AA108 AA110 AA112 AA114 AA116 AA118 AA120 AA122 AA124 AA126 AA128 AA130 AA132 AA134 AA136 AA138 AA140 AA142 AA144 AA146 AA148 AA150 AA152 AA154 AA156 AA158 AA160 AA162 AA164 AA166 AA168 AA170 AA172 AA174 AA176 AA178 AA180 AA182 AA184 AA186 AA188 AA190 AA192 AA194 AA196 AA198 AA200 AA202 AA204 AA206 AA208 AA210 AA212 AA214 AA216 AA218 AA220 AA222 AA224 AA226 AA228 AA230 AA232 AA234 AA236 AA238 AA240 AA242 AA244 AA246 AA248 AA250 AA252 AA254 AA256 AA258 AA260 AA262 AA264 AA266 AA268 AA270">
    <cfRule type="expression" dxfId="58" priority="58">
      <formula>IF(#REF!="Completed",1,0)</formula>
    </cfRule>
  </conditionalFormatting>
  <conditionalFormatting sqref="AA32 AA34 AA36 AA38 AA40 AA42 AA44 AA46 AA48 AA50 AA52 AA54 AA56 AA58 AA60 AA62 AA64 AA66 AA68 AA70 AA72 AA74 AA76 AA78 AA80 AA82 AA84 AA86 AA88 AA90 AA92 AA94 AA96 AA98 AA100 AA102 AA104 AA106 AA108 AA110 AA112 AA114 AA116 AA118 AA120 AA122 AA124 AA126 AA128 AA130 AA132 AA134 AA136 AA138 AA140 AA142 AA144 AA146 AA148 AA150 AA152 AA154 AA156 AA158 AA160 AA162 AA164 AA166 AA168 AA170 AA172 AA174 AA176 AA178 AA180 AA182 AA184 AA186 AA188 AA190 AA192 AA194 AA196 AA198 AA200 AA202 AA204 AA206 AA208 AA210 AA212 AA214 AA216 AA218 AA220 AA222 AA224 AA226 AA228 AA230 AA232 AA234 AA236 AA238 AA240 AA242 AA244 AA246 AA248 AA250 AA252 AA254 AA256 AA258 AA260 AA262 AA264 AA266 AA268 AA270">
    <cfRule type="expression" dxfId="57" priority="59" stopIfTrue="1">
      <formula>IF(#REF!="Completed",1,0)</formula>
    </cfRule>
  </conditionalFormatting>
  <conditionalFormatting sqref="G32 G34 G36 G38 G40 G42 G44 G46 G48 G50 G52 G54 G56 G58 G60 G62 G64 G66 G68 G70 G72 G74 G76 G78 G80 G82 G84 G86 G88 G90 G92 G94 G96 G98 G100 G102 G104 G106 G108 G110 G112 G114 G116 G118 G120 G122 G124 G126 G128 G130 G132 G134 G136 G138 G140 G142 G144 G146 G148 G150 G152 G154 G156 G158 G160 G162 G164 G166 G168 G170 G172 G174 G176 G178 G180 G182 G184 G186 G188 G190 G192 G194 G196 G198 G200 G202 G204 G206 G208 G210 G212 G214 G216 G218 G220 G222 G224 G226 G228 G230 G232 G234 G236 G238 G240 G242 G244 G246 G248 G250 G252 G254 G256 G258 G260 G262 G264 G266 G268 G270">
    <cfRule type="expression" dxfId="56" priority="53">
      <formula>IF($F$17="NO",1,0)</formula>
    </cfRule>
  </conditionalFormatting>
  <conditionalFormatting sqref="G32 G34 G36 G38 G40 G42 G44 G46 G48 G50 G52 G54 G56 G58 G60 G62 G64 G66 G68 G70 G72 G74 G76 G78 G80 G82 G84 G86 G88 G90 G92 G94 G96 G98 G100 G102 G104 G106 G108 G110 G112 G114 G116 G118 G120 G122 G124 G126 G128 G130 G132 G134 G136 G138 G140 G142 G144 G146 G148 G150 G152 G154 G156 G158 G160 G162 G164 G166 G168 G170 G172 G174 G176 G178 G180 G182 G184 G186 G188 G190 G192 G194 G196 G198 G200 G202 G204 G206 G208 G210 G212 G214 G216 G218 G220 G222 G224 G226 G228 G230 G232 G234 G236 G238 G240 G242 G244 G246 G248 G250 G252 G254 G256 G258 G260 G262 G264 G266 G268 G270">
    <cfRule type="expression" dxfId="55" priority="52" stopIfTrue="1">
      <formula>IF($F$17="NO",1,0)</formula>
    </cfRule>
  </conditionalFormatting>
  <conditionalFormatting sqref="G32 G34 G36 G38 G40 G42 G44 G46 G48 G50 G52 G54 G56 G58 G60 G62 G64 G66 G68 G70 G72 G74 G76 G78 G80 G82 G84 G86 G88 G90 G92 G94 G96 G98 G100 G102 G104 G106 G108 G110 G112 G114 G116 G118 G120 G122 G124 G126 G128 G130 G132 G134 G136 G138 G140 G142 G144 G146 G148 G150 G152 G154 G156 G158 G160 G162 G164 G166 G168 G170 G172 G174 G176 G178 G180 G182 G184 G186 G188 G190 G192 G194 G196 G198 G200 G202 G204 G206 G208 G210 G212 G214 G216 G218 G220 G222 G224 G226 G228 G230 G232 G234 G236 G238 G240 G242 G244 G246 G248 G250 G252 G254 G256 G258 G260 G262 G264 G266 G268 G270">
    <cfRule type="expression" dxfId="54" priority="51">
      <formula>IF(#REF!="Completed",1,0)</formula>
    </cfRule>
  </conditionalFormatting>
  <conditionalFormatting sqref="G32 G34 G36 G38 G40 G42 G44 G46 G48 G50 G52 G54 G56 G58 G60 G62 G64 G66 G68 G70 G72 G74 G76 G78 G80 G82 G84 G86 G88 G90 G92 G94 G96 G98 G100 G102 G104 G106 G108 G110 G112 G114 G116 G118 G120 G122 G124 G126 G128 G130 G132 G134 G136 G138 G140 G142 G144 G146 G148 G150 G152 G154 G156 G158 G160 G162 G164 G166 G168 G170 G172 G174 G176 G178 G180 G182 G184 G186 G188 G190 G192 G194 G196 G198 G200 G202 G204 G206 G208 G210 G212 G214 G216 G218 G220 G222 G224 G226 G228 G230 G232 G234 G236 G238 G240 G242 G244 G246 G248 G250 G252 G254 G256 G258 G260 G262 G264 G266 G268 G270">
    <cfRule type="expression" dxfId="53" priority="50" stopIfTrue="1">
      <formula>IF(#REF!="Deletion",1,0)</formula>
    </cfRule>
  </conditionalFormatting>
  <conditionalFormatting sqref="G32 G34 G36 G38 G40 G42 G44 G46 G48 G50 G52 G54 G56 G58 G60 G62 G64 G66 G68 G70 G72 G74 G76 G78 G80 G82 G84 G86 G88 G90 G92 G94 G96 G98 G100 G102 G104 G106 G108 G110 G112 G114 G116 G118 G120 G122 G124 G126 G128 G130 G132 G134 G136 G138 G140 G142 G144 G146 G148 G150 G152 G154 G156 G158 G160 G162 G164 G166 G168 G170 G172 G174 G176 G178 G180 G182 G184 G186 G188 G190 G192 G194 G196 G198 G200 G202 G204 G206 G208 G210 G212 G214 G216 G218 G220 G222 G224 G226 G228 G230 G232 G234 G236 G238 G240 G242 G244 G246 G248 G250 G252 G254 G256 G258 G260 G262 G264 G266 G268 G270">
    <cfRule type="expression" dxfId="52" priority="49" stopIfTrue="1">
      <formula>IF(#REF!="Completed",1,0)</formula>
    </cfRule>
  </conditionalFormatting>
  <conditionalFormatting sqref="Y33 Y35 Y37 Y39 Y41 Y43 Y45 Y47 Y49 Y51 Y53 Y55 Y57 Y59 Y61 Y63 Y65 Y67 Y69 Y71 Y73 Y75 Y77 Y79 Y81 Y83 Y85 Y87 Y89 Y91 Y93 Y95 Y97 Y99 Y101 Y103 Y105 Y107 Y109 Y111 Y113 Y115 Y117 Y119 Y121 Y123 Y125 Y127 Y129 Y131 Y133 Y135 Y137 Y139 Y141 Y143 Y145 Y147 Y149 Y151 Y153 Y155 Y157 Y159 Y161 Y163 Y165 Y167 Y169 Y171 Y173 Y175 Y177 Y179 Y181 Y183 Y185 Y187 Y189 Y191 Y193 Y195 Y197 Y199 Y201 Y203 Y205 Y207 Y209 Y211 Y213 Y215 Y217 Y219 Y221 Y223 Y225 Y227 Y229 Y231 Y233 Y235 Y237 Y239 Y241 Y243 Y245 Y247 Y249 Y251 Y253 Y255 Y257 Y259 Y261 Y263 Y265 Y267 Y269">
    <cfRule type="expression" dxfId="51" priority="48">
      <formula>IF($F$17="NO",1,0)</formula>
    </cfRule>
  </conditionalFormatting>
  <conditionalFormatting sqref="Y33 Y35 Y37 Y39 Y41 Y43 Y45 Y47 Y49 Y51 Y53 Y55 Y57 Y59 Y61 Y63 Y65 Y67 Y69 Y71 Y73 Y75 Y77 Y79 Y81 Y83 Y85 Y87 Y89 Y91 Y93 Y95 Y97 Y99 Y101 Y103 Y105 Y107 Y109 Y111 Y113 Y115 Y117 Y119 Y121 Y123 Y125 Y127 Y129 Y131 Y133 Y135 Y137 Y139 Y141 Y143 Y145 Y147 Y149 Y151 Y153 Y155 Y157 Y159 Y161 Y163 Y165 Y167 Y169 Y171 Y173 Y175 Y177 Y179 Y181 Y183 Y185 Y187 Y189 Y191 Y193 Y195 Y197 Y199 Y201 Y203 Y205 Y207 Y209 Y211 Y213 Y215 Y217 Y219 Y221 Y223 Y225 Y227 Y229 Y231 Y233 Y235 Y237 Y239 Y241 Y243 Y245 Y247 Y249 Y251 Y253 Y255 Y257 Y259 Y261 Y263 Y265 Y267 Y269">
    <cfRule type="expression" dxfId="50" priority="47" stopIfTrue="1">
      <formula>IF($F$17="NO",1,0)</formula>
    </cfRule>
  </conditionalFormatting>
  <conditionalFormatting sqref="Y33 Y35 Y37 Y39 Y41 Y43 Y45 Y47 Y49 Y51 Y53 Y55 Y57 Y59 Y61 Y63 Y65 Y67 Y69 Y71 Y73 Y75 Y77 Y79 Y81 Y83 Y85 Y87 Y89 Y91 Y93 Y95 Y97 Y99 Y101 Y103 Y105 Y107 Y109 Y111 Y113 Y115 Y117 Y119 Y121 Y123 Y125 Y127 Y129 Y131 Y133 Y135 Y137 Y139 Y141 Y143 Y145 Y147 Y149 Y151 Y153 Y155 Y157 Y159 Y161 Y163 Y165 Y167 Y169 Y171 Y173 Y175 Y177 Y179 Y181 Y183 Y185 Y187 Y189 Y191 Y193 Y195 Y197 Y199 Y201 Y203 Y205 Y207 Y209 Y211 Y213 Y215 Y217 Y219 Y221 Y223 Y225 Y227 Y229 Y231 Y233 Y235 Y237 Y239 Y241 Y243 Y245 Y247 Y249 Y251 Y253 Y255 Y257 Y259 Y261 Y263 Y265 Y267 Y269">
    <cfRule type="expression" dxfId="49" priority="46">
      <formula>IF(#REF!="Completed",1,0)</formula>
    </cfRule>
  </conditionalFormatting>
  <conditionalFormatting sqref="Y33 Y35 Y37 Y39 Y41 Y43 Y45 Y47 Y49 Y51 Y53 Y55 Y57 Y59 Y61 Y63 Y65 Y67 Y69 Y71 Y73 Y75 Y77 Y79 Y81 Y83 Y85 Y87 Y89 Y91 Y93 Y95 Y97 Y99 Y101 Y103 Y105 Y107 Y109 Y111 Y113 Y115 Y117 Y119 Y121 Y123 Y125 Y127 Y129 Y131 Y133 Y135 Y137 Y139 Y141 Y143 Y145 Y147 Y149 Y151 Y153 Y155 Y157 Y159 Y161 Y163 Y165 Y167 Y169 Y171 Y173 Y175 Y177 Y179 Y181 Y183 Y185 Y187 Y189 Y191 Y193 Y195 Y197 Y199 Y201 Y203 Y205 Y207 Y209 Y211 Y213 Y215 Y217 Y219 Y221 Y223 Y225 Y227 Y229 Y231 Y233 Y235 Y237 Y239 Y241 Y243 Y245 Y247 Y249 Y251 Y253 Y255 Y257 Y259 Y261 Y263 Y265 Y267 Y269">
    <cfRule type="expression" dxfId="48" priority="45" stopIfTrue="1">
      <formula>IF(#REF!="Completed",1,0)</formula>
    </cfRule>
  </conditionalFormatting>
  <conditionalFormatting sqref="Y33 Y35 Y37 Y39 Y41 Y43 Y45 Y47 Y49 Y51 Y53 Y55 Y57 Y59 Y61 Y63 Y65 Y67 Y69 Y71 Y73 Y75 Y77 Y79 Y81 Y83 Y85 Y87 Y89 Y91 Y93 Y95 Y97 Y99 Y101 Y103 Y105 Y107 Y109 Y111 Y113 Y115 Y117 Y119 Y121 Y123 Y125 Y127 Y129 Y131 Y133 Y135 Y137 Y139 Y141 Y143 Y145 Y147 Y149 Y151 Y153 Y155 Y157 Y159 Y161 Y163 Y165 Y167 Y169 Y171 Y173 Y175 Y177 Y179 Y181 Y183 Y185 Y187 Y189 Y191 Y193 Y195 Y197 Y199 Y201 Y203 Y205 Y207 Y209 Y211 Y213 Y215 Y217 Y219 Y221 Y223 Y225 Y227 Y229 Y231 Y233 Y235 Y237 Y239 Y241 Y243 Y245 Y247 Y249 Y251 Y253 Y255 Y257 Y259 Y261 Y263 Y265 Y267 Y269">
    <cfRule type="expression" dxfId="47" priority="44">
      <formula>IF($F$17="NO",1,0)</formula>
    </cfRule>
  </conditionalFormatting>
  <conditionalFormatting sqref="Y33 Y35 Y37 Y39 Y41 Y43 Y45 Y47 Y49 Y51 Y53 Y55 Y57 Y59 Y61 Y63 Y65 Y67 Y69 Y71 Y73 Y75 Y77 Y79 Y81 Y83 Y85 Y87 Y89 Y91 Y93 Y95 Y97 Y99 Y101 Y103 Y105 Y107 Y109 Y111 Y113 Y115 Y117 Y119 Y121 Y123 Y125 Y127 Y129 Y131 Y133 Y135 Y137 Y139 Y141 Y143 Y145 Y147 Y149 Y151 Y153 Y155 Y157 Y159 Y161 Y163 Y165 Y167 Y169 Y171 Y173 Y175 Y177 Y179 Y181 Y183 Y185 Y187 Y189 Y191 Y193 Y195 Y197 Y199 Y201 Y203 Y205 Y207 Y209 Y211 Y213 Y215 Y217 Y219 Y221 Y223 Y225 Y227 Y229 Y231 Y233 Y235 Y237 Y239 Y241 Y243 Y245 Y247 Y249 Y251 Y253 Y255 Y257 Y259 Y261 Y263 Y265 Y267 Y269">
    <cfRule type="expression" dxfId="46" priority="43" stopIfTrue="1">
      <formula>IF($F$17="NO",1,0)</formula>
    </cfRule>
  </conditionalFormatting>
  <conditionalFormatting sqref="Y33 Y35 Y37 Y39 Y41 Y43 Y45 Y47 Y49 Y51 Y53 Y55 Y57 Y59 Y61 Y63 Y65 Y67 Y69 Y71 Y73 Y75 Y77 Y79 Y81 Y83 Y85 Y87 Y89 Y91 Y93 Y95 Y97 Y99 Y101 Y103 Y105 Y107 Y109 Y111 Y113 Y115 Y117 Y119 Y121 Y123 Y125 Y127 Y129 Y131 Y133 Y135 Y137 Y139 Y141 Y143 Y145 Y147 Y149 Y151 Y153 Y155 Y157 Y159 Y161 Y163 Y165 Y167 Y169 Y171 Y173 Y175 Y177 Y179 Y181 Y183 Y185 Y187 Y189 Y191 Y193 Y195 Y197 Y199 Y201 Y203 Y205 Y207 Y209 Y211 Y213 Y215 Y217 Y219 Y221 Y223 Y225 Y227 Y229 Y231 Y233 Y235 Y237 Y239 Y241 Y243 Y245 Y247 Y249 Y251 Y253 Y255 Y257 Y259 Y261 Y263 Y265 Y267 Y269">
    <cfRule type="expression" dxfId="45" priority="42">
      <formula>IF(#REF!="Completed",1,0)</formula>
    </cfRule>
  </conditionalFormatting>
  <conditionalFormatting sqref="Y33 Y35 Y37 Y39 Y41 Y43 Y45 Y47 Y49 Y51 Y53 Y55 Y57 Y59 Y61 Y63 Y65 Y67 Y69 Y71 Y73 Y75 Y77 Y79 Y81 Y83 Y85 Y87 Y89 Y91 Y93 Y95 Y97 Y99 Y101 Y103 Y105 Y107 Y109 Y111 Y113 Y115 Y117 Y119 Y121 Y123 Y125 Y127 Y129 Y131 Y133 Y135 Y137 Y139 Y141 Y143 Y145 Y147 Y149 Y151 Y153 Y155 Y157 Y159 Y161 Y163 Y165 Y167 Y169 Y171 Y173 Y175 Y177 Y179 Y181 Y183 Y185 Y187 Y189 Y191 Y193 Y195 Y197 Y199 Y201 Y203 Y205 Y207 Y209 Y211 Y213 Y215 Y217 Y219 Y221 Y223 Y225 Y227 Y229 Y231 Y233 Y235 Y237 Y239 Y241 Y243 Y245 Y247 Y249 Y251 Y253 Y255 Y257 Y259 Y261 Y263 Y265 Y267 Y269">
    <cfRule type="expression" dxfId="44" priority="41" stopIfTrue="1">
      <formula>IF(#REF!="Completed",1,0)</formula>
    </cfRule>
  </conditionalFormatting>
  <conditionalFormatting sqref="C31 E31">
    <cfRule type="expression" dxfId="43" priority="40">
      <formula>IF($F$17="NO",1,0)</formula>
    </cfRule>
  </conditionalFormatting>
  <conditionalFormatting sqref="C31 E31">
    <cfRule type="expression" dxfId="42" priority="39" stopIfTrue="1">
      <formula>IF($F$17="NO",1,0)</formula>
    </cfRule>
  </conditionalFormatting>
  <conditionalFormatting sqref="C31 E31">
    <cfRule type="expression" dxfId="41" priority="38">
      <formula>IF(#REF!="Completed",1,0)</formula>
    </cfRule>
  </conditionalFormatting>
  <conditionalFormatting sqref="C31 E31">
    <cfRule type="expression" dxfId="40" priority="37" stopIfTrue="1">
      <formula>IF(#REF!="Completed",1,0)</formula>
    </cfRule>
  </conditionalFormatting>
  <conditionalFormatting sqref="D31">
    <cfRule type="expression" dxfId="39" priority="36">
      <formula>IF($F$17="NO",1,0)</formula>
    </cfRule>
  </conditionalFormatting>
  <conditionalFormatting sqref="D31">
    <cfRule type="expression" dxfId="38" priority="35" stopIfTrue="1">
      <formula>IF($F$17="NO",1,0)</formula>
    </cfRule>
  </conditionalFormatting>
  <conditionalFormatting sqref="D31">
    <cfRule type="expression" dxfId="37" priority="34">
      <formula>IF(#REF!="Completed",1,0)</formula>
    </cfRule>
  </conditionalFormatting>
  <conditionalFormatting sqref="D31">
    <cfRule type="expression" dxfId="36" priority="33" stopIfTrue="1">
      <formula>IF(#REF!="Completed",1,0)</formula>
    </cfRule>
  </conditionalFormatting>
  <conditionalFormatting sqref="F31">
    <cfRule type="expression" dxfId="35" priority="32">
      <formula>IF($F$17="NO",1,0)</formula>
    </cfRule>
  </conditionalFormatting>
  <conditionalFormatting sqref="F31">
    <cfRule type="expression" dxfId="34" priority="31" stopIfTrue="1">
      <formula>IF($F$17="NO",1,0)</formula>
    </cfRule>
  </conditionalFormatting>
  <conditionalFormatting sqref="F31">
    <cfRule type="expression" dxfId="33" priority="30">
      <formula>IF(#REF!="Completed",1,0)</formula>
    </cfRule>
  </conditionalFormatting>
  <conditionalFormatting sqref="F31">
    <cfRule type="expression" dxfId="32" priority="29" stopIfTrue="1">
      <formula>IF(#REF!="Completed",1,0)</formula>
    </cfRule>
  </conditionalFormatting>
  <conditionalFormatting sqref="C31 E31:F31">
    <cfRule type="expression" dxfId="31" priority="28">
      <formula>IF($F$17="NO",1,0)</formula>
    </cfRule>
  </conditionalFormatting>
  <conditionalFormatting sqref="C31 E31:F31">
    <cfRule type="expression" dxfId="30" priority="27" stopIfTrue="1">
      <formula>IF($F$17="NO",1,0)</formula>
    </cfRule>
  </conditionalFormatting>
  <conditionalFormatting sqref="C31 E31:F31">
    <cfRule type="expression" dxfId="29" priority="26">
      <formula>IF(#REF!="Completed",1,0)</formula>
    </cfRule>
  </conditionalFormatting>
  <conditionalFormatting sqref="C31 E31:F31">
    <cfRule type="expression" dxfId="28" priority="25" stopIfTrue="1">
      <formula>IF(#REF!="Completed",1,0)</formula>
    </cfRule>
  </conditionalFormatting>
  <conditionalFormatting sqref="D31">
    <cfRule type="expression" dxfId="27" priority="24">
      <formula>IF($F$17="NO",1,0)</formula>
    </cfRule>
  </conditionalFormatting>
  <conditionalFormatting sqref="D31">
    <cfRule type="expression" dxfId="26" priority="23" stopIfTrue="1">
      <formula>IF($F$17="NO",1,0)</formula>
    </cfRule>
  </conditionalFormatting>
  <conditionalFormatting sqref="D31">
    <cfRule type="expression" dxfId="25" priority="22">
      <formula>IF(#REF!="Completed",1,0)</formula>
    </cfRule>
  </conditionalFormatting>
  <conditionalFormatting sqref="D31">
    <cfRule type="expression" dxfId="24" priority="21" stopIfTrue="1">
      <formula>IF(#REF!="Completed",1,0)</formula>
    </cfRule>
  </conditionalFormatting>
  <conditionalFormatting sqref="L31:X31">
    <cfRule type="expression" dxfId="23" priority="20">
      <formula>IF($F$17="NO",1,0)</formula>
    </cfRule>
  </conditionalFormatting>
  <conditionalFormatting sqref="L31:X31">
    <cfRule type="expression" dxfId="22" priority="19" stopIfTrue="1">
      <formula>IF($F$17="NO",1,0)</formula>
    </cfRule>
  </conditionalFormatting>
  <conditionalFormatting sqref="L31:X31">
    <cfRule type="expression" dxfId="21" priority="18">
      <formula>IF(#REF!="Completed",1,0)</formula>
    </cfRule>
  </conditionalFormatting>
  <conditionalFormatting sqref="L31:X31">
    <cfRule type="expression" dxfId="20" priority="17" stopIfTrue="1">
      <formula>IF(#REF!="Completed",1,0)</formula>
    </cfRule>
  </conditionalFormatting>
  <conditionalFormatting sqref="Z31 L31:X31">
    <cfRule type="expression" dxfId="19" priority="16">
      <formula>IF($F$17="NO",1,0)</formula>
    </cfRule>
  </conditionalFormatting>
  <conditionalFormatting sqref="Z31 L31:X31">
    <cfRule type="expression" dxfId="18" priority="15" stopIfTrue="1">
      <formula>IF($F$17="NO",1,0)</formula>
    </cfRule>
  </conditionalFormatting>
  <conditionalFormatting sqref="Z31 L31:X31">
    <cfRule type="expression" dxfId="17" priority="14">
      <formula>IF(#REF!="Completed",1,0)</formula>
    </cfRule>
  </conditionalFormatting>
  <conditionalFormatting sqref="Z31 L31:X31">
    <cfRule type="expression" dxfId="16" priority="13" stopIfTrue="1">
      <formula>IF(#REF!="Completed",1,0)</formula>
    </cfRule>
  </conditionalFormatting>
  <conditionalFormatting sqref="Z31">
    <cfRule type="expression" dxfId="15" priority="12">
      <formula>IF($F$17="NO",1,0)</formula>
    </cfRule>
  </conditionalFormatting>
  <conditionalFormatting sqref="Z31">
    <cfRule type="expression" dxfId="14" priority="11" stopIfTrue="1">
      <formula>IF($F$17="NO",1,0)</formula>
    </cfRule>
  </conditionalFormatting>
  <conditionalFormatting sqref="Z31">
    <cfRule type="expression" dxfId="13" priority="10">
      <formula>IF(#REF!="Completed",1,0)</formula>
    </cfRule>
  </conditionalFormatting>
  <conditionalFormatting sqref="Z31">
    <cfRule type="expression" dxfId="12" priority="9" stopIfTrue="1">
      <formula>IF(#REF!="Completed",1,0)</formula>
    </cfRule>
  </conditionalFormatting>
  <conditionalFormatting sqref="Y31">
    <cfRule type="expression" dxfId="11" priority="8">
      <formula>IF($F$17="NO",1,0)</formula>
    </cfRule>
  </conditionalFormatting>
  <conditionalFormatting sqref="Y31">
    <cfRule type="expression" dxfId="10" priority="7" stopIfTrue="1">
      <formula>IF($F$17="NO",1,0)</formula>
    </cfRule>
  </conditionalFormatting>
  <conditionalFormatting sqref="Y31">
    <cfRule type="expression" dxfId="9" priority="6">
      <formula>IF(#REF!="Completed",1,0)</formula>
    </cfRule>
  </conditionalFormatting>
  <conditionalFormatting sqref="Y31">
    <cfRule type="expression" dxfId="8" priority="5" stopIfTrue="1">
      <formula>IF(#REF!="Completed",1,0)</formula>
    </cfRule>
  </conditionalFormatting>
  <conditionalFormatting sqref="Y31">
    <cfRule type="expression" dxfId="7" priority="4">
      <formula>IF($F$17="NO",1,0)</formula>
    </cfRule>
  </conditionalFormatting>
  <conditionalFormatting sqref="Y31">
    <cfRule type="expression" dxfId="6" priority="3" stopIfTrue="1">
      <formula>IF($F$17="NO",1,0)</formula>
    </cfRule>
  </conditionalFormatting>
  <conditionalFormatting sqref="Y31">
    <cfRule type="expression" dxfId="5" priority="2">
      <formula>IF(#REF!="Completed",1,0)</formula>
    </cfRule>
  </conditionalFormatting>
  <conditionalFormatting sqref="Y31">
    <cfRule type="expression" dxfId="4" priority="1" stopIfTrue="1">
      <formula>IF(#REF!="Completed",1,0)</formula>
    </cfRule>
  </conditionalFormatting>
  <dataValidations xWindow="1050" yWindow="475" count="19">
    <dataValidation type="list" allowBlank="1" showInputMessage="1" showErrorMessage="1" sqref="H283:H285 F17 F280">
      <formula1>"YES,NO"</formula1>
    </dataValidation>
    <dataValidation allowBlank="1" showInputMessage="1" showErrorMessage="1" promptTitle="Name" prompt="Please type in the name of the authoriser" sqref="D287:E287"/>
    <dataValidation allowBlank="1" showInputMessage="1" showErrorMessage="1" promptTitle="Position" prompt="Please type in the position of the person named above" sqref="D289:E290"/>
    <dataValidation operator="equal" allowBlank="1" showInputMessage="1" showErrorMessage="1" errorTitle="UKPRN" error="Your UKPRN must contain all 8 digits in order for the form to be valid" sqref="F274:J274"/>
    <dataValidation type="textLength" operator="equal" allowBlank="1" showInputMessage="1" showErrorMessage="1" errorTitle="UKPRN" error="The UKPRN must contain all 8 digits in order for the form to be valid" sqref="F21 F23:F24 F32:F270 F26:F30">
      <formula1>8</formula1>
    </dataValidation>
    <dataValidation operator="equal" allowBlank="1" showInputMessage="1" showErrorMessage="1" sqref="D11"/>
    <dataValidation type="date" allowBlank="1" showInputMessage="1" showErrorMessage="1" errorTitle="Date Error" error="You must enter a valid date in the format DD/MM/YYYY between 01/08/2016 and 31/07/2017" prompt="Please enter a date in the format DD/MM/YYYY" sqref="D13:F13">
      <formula1>42583</formula1>
      <formula2>42947</formula2>
    </dataValidation>
    <dataValidation type="whole" allowBlank="1" showInputMessage="1" showErrorMessage="1" errorTitle="Version Number Error" error="You must enter a numerical value only in this box." prompt="Please enter a numerical value for the version number. After each submission you must increase the version number by one." sqref="D15:F15">
      <formula1>0</formula1>
      <formula2>100</formula2>
    </dataValidation>
    <dataValidation type="list" allowBlank="1" showInputMessage="1" showErrorMessage="1" errorTitle="Funding Type Error" error="You must select a funding type from the drop-down list" sqref="G21 G23:G24 G32:G270 G26:G30">
      <formula1>Funding</formula1>
    </dataValidation>
    <dataValidation type="whole" operator="greaterThanOrEqual" allowBlank="1" showInputMessage="1" showErrorMessage="1" errorTitle="Subcontracting Value Error" error="You must enter a numerical value here" sqref="I21 I23:I24 I32:I270 I26:I30">
      <formula1>1</formula1>
    </dataValidation>
    <dataValidation type="whole" operator="greaterThanOrEqual" allowBlank="1" showInputMessage="1" showErrorMessage="1" errorTitle="Number of learners error" error="You must enter a numerical value here" sqref="K21 K23:K24 K32:K270 K26:K30">
      <formula1>1</formula1>
    </dataValidation>
    <dataValidation type="list" allowBlank="1" showInputMessage="1" showErrorMessage="1" errorTitle="ESF Specification Error" error="You must select an ESF Specification from the drop-down list" sqref="AA21:AA24 AA32:AA270 AA26:AA30">
      <formula1>ESFSpec</formula1>
    </dataValidation>
    <dataValidation type="list" allowBlank="1" showInputMessage="1" showErrorMessage="1" errorTitle="Delivery Location Area" error="You must use a capital X only when selecting delivery location area(s)" sqref="L21:W21 L23:W24 L32:W270 L26:W30">
      <formula1>"X"</formula1>
    </dataValidation>
    <dataValidation type="whole" operator="greaterThan" allowBlank="1" showInputMessage="1" showErrorMessage="1" errorTitle="Subcontracting Value Error" error="You must enter a numerical value here" promptTitle="Subcontracting Value" prompt="Please refer to the funding rules for a definition of provision subcontracting" sqref="H21 H23:H24 H32:H270 H26:H30">
      <formula1>1</formula1>
    </dataValidation>
    <dataValidation type="whole" operator="greaterThan" allowBlank="1" showInputMessage="1" showErrorMessage="1" errorTitle="Subcontracting Value Error" error="You must enter a numerical value here" promptTitle="Subcontracted Value" prompt="Please refer to the funding rules for a definition of services subcontracting" sqref="J21 J23:J24 J32:J270 J26:J30">
      <formula1>1</formula1>
    </dataValidation>
    <dataValidation type="textLength" operator="equal" allowBlank="1" showInputMessage="1" showErrorMessage="1" errorTitle="UKPRN" error="You must enter a valid UKPRN which contains 8 digits in order for the form to be validated" sqref="D9:F9">
      <formula1>8</formula1>
    </dataValidation>
    <dataValidation type="date" allowBlank="1" showInputMessage="1" showErrorMessage="1" errorTitle="Date Error" error="You must enter a valid date in the format DD/MM/YYYY between 01/08/2016 and 31/07/2017" promptTitle="Date" prompt="Please enter the date of declaration in the format DD/MM/YYYY for the person named above" sqref="D291:E291">
      <formula1>42583</formula1>
      <formula2>42947</formula2>
    </dataValidation>
    <dataValidation type="list" allowBlank="1" showInputMessage="1" showErrorMessage="1" errorTitle="Carry Over Learners" error="You must select Yes or No" sqref="X21 X23:X24 X32:X270 X26:X30">
      <formula1>Yes_No_Dropdown</formula1>
    </dataValidation>
    <dataValidation type="date" allowBlank="1" showInputMessage="1" showErrorMessage="1" errorTitle="Subcontracting start &amp; end date" error="The subcontracting declaration form is for delivery in the academic year 16/17. You must declare dates in the format DD/MM/YYYY between 01/08/2016 and 31/07/2017" sqref="Y21:Z24 Y32:Z270 Y26:Z30">
      <formula1>42583</formula1>
      <formula2>42947</formula2>
    </dataValidation>
  </dataValidations>
  <pageMargins left="0" right="0" top="0" bottom="0" header="0" footer="0"/>
  <pageSetup paperSize="8" orientation="landscape" r:id="rId1"/>
  <headerFooter>
    <oddFooter>&amp;L©  Skills Funding Agency – P – 120126&amp;CPage 1&amp;R2014 / 2015 Declaration of subcontractors form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99"/>
  </sheetPr>
  <dimension ref="B1:AK39"/>
  <sheetViews>
    <sheetView zoomScale="75" zoomScaleNormal="75" workbookViewId="0">
      <selection activeCell="C42" sqref="C42"/>
    </sheetView>
  </sheetViews>
  <sheetFormatPr defaultColWidth="8.90625" defaultRowHeight="15" x14ac:dyDescent="0.25"/>
  <cols>
    <col min="1" max="1" width="3.08984375" style="114" customWidth="1"/>
    <col min="2" max="2" width="17.08984375" style="126" customWidth="1"/>
    <col min="3" max="3" width="29.6328125" style="126" customWidth="1"/>
    <col min="4" max="4" width="14.1796875" style="127" customWidth="1"/>
    <col min="5" max="5" width="14.1796875" style="134" customWidth="1"/>
    <col min="6" max="6" width="14.1796875" style="114" customWidth="1"/>
    <col min="7" max="7" width="16.54296875" style="114" customWidth="1"/>
    <col min="8" max="8" width="16.81640625" style="114" customWidth="1"/>
    <col min="9" max="9" width="17" style="114" customWidth="1"/>
    <col min="10" max="14" width="14.54296875" style="114" customWidth="1"/>
    <col min="15" max="23" width="8.90625" style="114"/>
    <col min="24" max="37" width="8.90625" style="178"/>
    <col min="38" max="16384" width="8.90625" style="114"/>
  </cols>
  <sheetData>
    <row r="1" spans="2:15" ht="9" customHeight="1" x14ac:dyDescent="0.25"/>
    <row r="2" spans="2:15" ht="15.6" x14ac:dyDescent="0.25">
      <c r="B2" s="128" t="s">
        <v>1</v>
      </c>
      <c r="C2" s="128"/>
      <c r="D2" s="129"/>
    </row>
    <row r="3" spans="2:15" ht="6.75" customHeight="1" x14ac:dyDescent="0.25"/>
    <row r="4" spans="2:15" ht="15.6" x14ac:dyDescent="0.25">
      <c r="C4" s="151" t="s">
        <v>64</v>
      </c>
      <c r="D4" s="114"/>
      <c r="E4" s="114"/>
      <c r="H4" s="130" t="s">
        <v>65</v>
      </c>
      <c r="I4" s="135" t="s">
        <v>66</v>
      </c>
    </row>
    <row r="5" spans="2:15" ht="15.6" x14ac:dyDescent="0.25">
      <c r="B5" s="148" t="s">
        <v>67</v>
      </c>
      <c r="C5" s="282" t="s">
        <v>68</v>
      </c>
      <c r="D5" s="283"/>
      <c r="E5" s="283"/>
      <c r="F5" s="283"/>
      <c r="G5" s="284"/>
      <c r="H5" s="136" t="str">
        <f>HYPERLINK("#"&amp;"Declarations_Page!d7","D7")</f>
        <v>D7</v>
      </c>
      <c r="I5" s="161" t="str">
        <f>IF(Declarations_Page!D7=0, "Incomplete", "Complete")</f>
        <v>Complete</v>
      </c>
    </row>
    <row r="6" spans="2:15" ht="15.6" x14ac:dyDescent="0.25">
      <c r="B6" s="148" t="s">
        <v>69</v>
      </c>
      <c r="C6" s="282" t="s">
        <v>70</v>
      </c>
      <c r="D6" s="283"/>
      <c r="E6" s="283"/>
      <c r="F6" s="283"/>
      <c r="G6" s="284"/>
      <c r="H6" s="136" t="str">
        <f>HYPERLINK("#"&amp;"Declarations_Page!d9","D9")</f>
        <v>D9</v>
      </c>
      <c r="I6" s="161" t="str">
        <f>IF(AND(Declarations_Page!D9&gt;10000000,Declarations_Page!D9&lt;20000000),"Complete","Incomplete")</f>
        <v>Complete</v>
      </c>
      <c r="O6" s="113"/>
    </row>
    <row r="7" spans="2:15" ht="15.6" x14ac:dyDescent="0.25">
      <c r="B7" s="148" t="s">
        <v>71</v>
      </c>
      <c r="C7" s="282" t="s">
        <v>134</v>
      </c>
      <c r="D7" s="283"/>
      <c r="E7" s="283"/>
      <c r="F7" s="283"/>
      <c r="G7" s="284"/>
      <c r="H7" s="136" t="str">
        <f>HYPERLINK("#"&amp;"Declarations_Page!d13","D13")</f>
        <v>D13</v>
      </c>
      <c r="I7" s="161" t="str">
        <f>IF(AND(Declarations_Page!D13&gt;(DATE(2016,7,31)),Declarations_Page!D13&lt;(DATE(2017,8,1))),"Complete","Incomplete")</f>
        <v>Complete</v>
      </c>
    </row>
    <row r="8" spans="2:15" ht="15.6" x14ac:dyDescent="0.25">
      <c r="B8" s="148" t="s">
        <v>72</v>
      </c>
      <c r="C8" s="282" t="s">
        <v>73</v>
      </c>
      <c r="D8" s="283"/>
      <c r="E8" s="283"/>
      <c r="F8" s="283"/>
      <c r="G8" s="284"/>
      <c r="H8" s="136" t="str">
        <f>HYPERLINK("#"&amp;"Declarations_Page!d15","D15")</f>
        <v>D15</v>
      </c>
      <c r="I8" s="161" t="str">
        <f>IF(Declarations_Page!D15&gt;0, "Complete", "Incomplete")</f>
        <v>Complete</v>
      </c>
    </row>
    <row r="9" spans="2:15" ht="15.6" x14ac:dyDescent="0.25">
      <c r="B9" s="148" t="s">
        <v>74</v>
      </c>
      <c r="C9" s="282" t="s">
        <v>75</v>
      </c>
      <c r="D9" s="283"/>
      <c r="E9" s="283"/>
      <c r="F9" s="283"/>
      <c r="G9" s="284"/>
      <c r="H9" s="136" t="str">
        <f>HYPERLINK("#"&amp;"Declarations_Page!f17","F17")</f>
        <v>F17</v>
      </c>
      <c r="I9" s="161" t="str">
        <f>IF(OR(Declarations_Page!F17="YES",Declarations_Page!F17="NO"), "Complete", "Incomplete")</f>
        <v>Complete</v>
      </c>
    </row>
    <row r="10" spans="2:15" ht="15.6" x14ac:dyDescent="0.25">
      <c r="B10" s="148" t="s">
        <v>76</v>
      </c>
      <c r="C10" s="221" t="s">
        <v>77</v>
      </c>
      <c r="D10" s="221"/>
      <c r="E10" s="221"/>
      <c r="F10" s="221"/>
      <c r="G10" s="206"/>
      <c r="H10" s="136" t="str">
        <f>HYPERLINK("#"&amp;"Declarations_Page!f17","F17")</f>
        <v>F17</v>
      </c>
      <c r="I10" s="161" t="str">
        <f>IF(AND(Declarations_Page!F17="YES",(Declarations_Page!C271+Declarations_Page!F271)=0),"Incomplete","Complete")</f>
        <v>Complete</v>
      </c>
    </row>
    <row r="11" spans="2:15" ht="15.6" x14ac:dyDescent="0.25">
      <c r="B11" s="148" t="s">
        <v>78</v>
      </c>
      <c r="C11" s="221" t="s">
        <v>79</v>
      </c>
      <c r="D11" s="221"/>
      <c r="E11" s="221"/>
      <c r="F11" s="221"/>
      <c r="G11" s="206"/>
      <c r="H11" s="136" t="str">
        <f>HYPERLINK("#"&amp;"Declarations_Page!f17","F17")</f>
        <v>F17</v>
      </c>
      <c r="I11" s="161" t="str">
        <f>IF(AND(Declarations_Page!F17="No",(Declarations_Page!C271+Declarations_Page!F271)&lt;&gt;0),"Incomplete","Complete")</f>
        <v>Complete</v>
      </c>
    </row>
    <row r="12" spans="2:15" x14ac:dyDescent="0.25">
      <c r="B12" s="131"/>
      <c r="D12" s="114"/>
      <c r="E12" s="114"/>
      <c r="H12" s="127"/>
      <c r="I12" s="134"/>
    </row>
    <row r="13" spans="2:15" ht="15.6" x14ac:dyDescent="0.25">
      <c r="B13" s="132" t="s">
        <v>80</v>
      </c>
      <c r="C13" s="152"/>
      <c r="D13" s="114"/>
      <c r="E13" s="114"/>
      <c r="H13" s="133"/>
      <c r="I13" s="134"/>
    </row>
    <row r="14" spans="2:15" ht="7.5" customHeight="1" x14ac:dyDescent="0.25">
      <c r="B14" s="132"/>
      <c r="C14" s="152"/>
      <c r="D14" s="114"/>
      <c r="E14" s="114"/>
      <c r="H14" s="133"/>
      <c r="I14" s="134"/>
    </row>
    <row r="15" spans="2:15" ht="15.6" x14ac:dyDescent="0.25">
      <c r="B15" s="131"/>
      <c r="C15" s="151" t="s">
        <v>64</v>
      </c>
      <c r="D15" s="114"/>
      <c r="E15" s="114"/>
      <c r="H15" s="130" t="s">
        <v>81</v>
      </c>
      <c r="I15" s="135" t="s">
        <v>66</v>
      </c>
    </row>
    <row r="16" spans="2:15" ht="15.6" x14ac:dyDescent="0.25">
      <c r="B16" s="148" t="s">
        <v>82</v>
      </c>
      <c r="C16" s="279" t="s">
        <v>83</v>
      </c>
      <c r="D16" s="280"/>
      <c r="E16" s="280"/>
      <c r="F16" s="280"/>
      <c r="G16" s="281"/>
      <c r="H16" s="136" t="str">
        <f>HYPERLINK("#"&amp;"Declarations_Page!C22","Columns C and F")</f>
        <v>Columns C and F</v>
      </c>
      <c r="I16" s="114" t="str">
        <f>IF(Declarations_Page!C271&lt;&gt;Declarations_Page!F271,"Incomplete", "Complete")</f>
        <v>Complete</v>
      </c>
    </row>
    <row r="17" spans="2:9" ht="15.6" x14ac:dyDescent="0.25">
      <c r="B17" s="148" t="s">
        <v>84</v>
      </c>
      <c r="C17" s="279" t="s">
        <v>85</v>
      </c>
      <c r="D17" s="280"/>
      <c r="E17" s="280"/>
      <c r="F17" s="280"/>
      <c r="G17" s="281"/>
      <c r="H17" s="136" t="str">
        <f>HYPERLINK("#"&amp;"Declarations_Page!H22","Columns H and J")</f>
        <v>Columns H and J</v>
      </c>
      <c r="I17" s="114" t="str">
        <f>IF(Declarations_Page!F271&gt;(Declarations_Page!H271+Declarations_Page!J271),"Incomplete","Complete")</f>
        <v>Complete</v>
      </c>
    </row>
    <row r="18" spans="2:9" ht="15.6" x14ac:dyDescent="0.25">
      <c r="B18" s="148" t="s">
        <v>86</v>
      </c>
      <c r="C18" s="279" t="s">
        <v>87</v>
      </c>
      <c r="D18" s="280"/>
      <c r="E18" s="280"/>
      <c r="F18" s="280"/>
      <c r="G18" s="281"/>
      <c r="H18" s="136" t="str">
        <f>HYPERLINK("#"&amp;"Declarations_Page!g22","Column G")</f>
        <v>Column G</v>
      </c>
      <c r="I18" s="114" t="str">
        <f>IF(Declarations_Page!F271&gt;(Declarations_Page!G271),"Incomplete","Complete")</f>
        <v>Complete</v>
      </c>
    </row>
    <row r="19" spans="2:9" ht="15.6" x14ac:dyDescent="0.25">
      <c r="B19" s="148" t="s">
        <v>88</v>
      </c>
      <c r="C19" s="279" t="s">
        <v>89</v>
      </c>
      <c r="D19" s="280"/>
      <c r="E19" s="280"/>
      <c r="F19" s="280"/>
      <c r="G19" s="281"/>
      <c r="H19" s="136" t="str">
        <f>HYPERLINK("#"&amp;"Declarations_Page!L22","Columns L to W")</f>
        <v>Columns L to W</v>
      </c>
      <c r="I19" s="114" t="str">
        <f>IF(Declarations_Page!F271&gt;SUM(Declarations_Page!L271:W271),"Incomplete","Complete")</f>
        <v>Complete</v>
      </c>
    </row>
    <row r="20" spans="2:9" ht="15.6" x14ac:dyDescent="0.25">
      <c r="B20" s="148" t="s">
        <v>90</v>
      </c>
      <c r="C20" s="279" t="s">
        <v>91</v>
      </c>
      <c r="D20" s="280"/>
      <c r="E20" s="280"/>
      <c r="F20" s="280"/>
      <c r="G20" s="281"/>
      <c r="H20" s="136" t="str">
        <f>HYPERLINK("#"&amp;"Declarations_Page!X22","Columns X")</f>
        <v>Columns X</v>
      </c>
      <c r="I20" s="114" t="str">
        <f>IF(Declarations_Page!F271&gt;(Declarations_Page!X271),"Incomplete","Complete")</f>
        <v>Complete</v>
      </c>
    </row>
    <row r="21" spans="2:9" ht="15.6" x14ac:dyDescent="0.25">
      <c r="B21" s="148" t="s">
        <v>92</v>
      </c>
      <c r="C21" s="279" t="s">
        <v>93</v>
      </c>
      <c r="D21" s="280"/>
      <c r="E21" s="280"/>
      <c r="F21" s="280"/>
      <c r="G21" s="281"/>
      <c r="H21" s="136" t="str">
        <f>HYPERLINK("#"&amp;"Declarations_Page!Y22","Columns Y and Z")</f>
        <v>Columns Y and Z</v>
      </c>
      <c r="I21" s="114" t="str">
        <f>IF((Declarations_Page!F271*2)&gt;SUM(Declarations_Page!Y271:Z271),"Incomplete","Complete")</f>
        <v>Complete</v>
      </c>
    </row>
    <row r="22" spans="2:9" ht="15.6" x14ac:dyDescent="0.25">
      <c r="B22" s="148" t="s">
        <v>94</v>
      </c>
      <c r="C22" s="279" t="s">
        <v>95</v>
      </c>
      <c r="D22" s="280"/>
      <c r="E22" s="280"/>
      <c r="F22" s="280"/>
      <c r="G22" s="281"/>
      <c r="H22" s="136" t="str">
        <f>HYPERLINK("#"&amp;"Declarations_Page!AA22","Columns G and AA")</f>
        <v>Columns G and AA</v>
      </c>
      <c r="I22" s="114" t="str">
        <f>IF(Declarations_Page!G273&gt;Declarations_Page!AA271,"Incomplete","Complete")</f>
        <v>Complete</v>
      </c>
    </row>
    <row r="23" spans="2:9" ht="30.75" customHeight="1" x14ac:dyDescent="0.25">
      <c r="B23" s="148" t="s">
        <v>96</v>
      </c>
      <c r="C23" s="285" t="s">
        <v>97</v>
      </c>
      <c r="D23" s="286"/>
      <c r="E23" s="286"/>
      <c r="F23" s="286"/>
      <c r="G23" s="287"/>
      <c r="H23" s="136" t="str">
        <f>HYPERLINK("#"&amp;"Declarations_Page!d22","Columns D and E")</f>
        <v>Columns D and E</v>
      </c>
      <c r="I23" s="114" t="str">
        <f>IF(Declarations_Page!D271&gt;Declarations_Page!E271,"Incomplete","Complete")</f>
        <v>Complete</v>
      </c>
    </row>
    <row r="24" spans="2:9" ht="33" customHeight="1" x14ac:dyDescent="0.25">
      <c r="B24" s="148" t="s">
        <v>98</v>
      </c>
      <c r="C24" s="285" t="s">
        <v>99</v>
      </c>
      <c r="D24" s="286"/>
      <c r="E24" s="286"/>
      <c r="F24" s="286"/>
      <c r="G24" s="287"/>
      <c r="H24" s="136" t="str">
        <f>HYPERLINK("#"&amp;"Declarations_Page!I22","Columns H to K")</f>
        <v>Columns H to K</v>
      </c>
      <c r="I24" s="114" t="str">
        <f>IF(AND((Declarations_Page!H271=Declarations_Page!I271),(Declarations_Page!J271=Declarations_Page!K271)),"Complete","Incomplete")</f>
        <v>Complete</v>
      </c>
    </row>
    <row r="25" spans="2:9" ht="15.6" x14ac:dyDescent="0.25">
      <c r="B25" s="148"/>
      <c r="C25" s="150"/>
      <c r="D25" s="124"/>
      <c r="E25" s="124"/>
      <c r="F25" s="124"/>
      <c r="G25" s="124"/>
      <c r="H25" s="127"/>
      <c r="I25" s="134"/>
    </row>
    <row r="26" spans="2:9" ht="32.25" customHeight="1" x14ac:dyDescent="0.25">
      <c r="B26" s="149" t="s">
        <v>100</v>
      </c>
      <c r="C26" s="285" t="s">
        <v>101</v>
      </c>
      <c r="D26" s="286"/>
      <c r="E26" s="286"/>
      <c r="F26" s="286"/>
      <c r="G26" s="287"/>
      <c r="H26" s="136" t="str">
        <f>HYPERLINK("#"&amp;"Declarations_Page!f275","F275")</f>
        <v>F275</v>
      </c>
      <c r="I26" s="134" t="str">
        <f>IF(AND(Declarations_Page!F17="Yes",Declarations_Page!H271&gt;0,Declarations_Page!F274=0),"Incomplete","Complete")</f>
        <v>Complete</v>
      </c>
    </row>
    <row r="27" spans="2:9" x14ac:dyDescent="0.25">
      <c r="B27" s="131"/>
    </row>
    <row r="28" spans="2:9" ht="15.6" x14ac:dyDescent="0.25">
      <c r="B28" s="132" t="s">
        <v>53</v>
      </c>
      <c r="C28" s="152"/>
      <c r="D28" s="133"/>
    </row>
    <row r="29" spans="2:9" ht="8.25" customHeight="1" x14ac:dyDescent="0.25">
      <c r="B29" s="131"/>
    </row>
    <row r="30" spans="2:9" ht="15.6" x14ac:dyDescent="0.25">
      <c r="B30" s="131"/>
      <c r="C30" s="151" t="s">
        <v>64</v>
      </c>
      <c r="D30" s="114"/>
      <c r="E30" s="114"/>
      <c r="H30" s="130" t="s">
        <v>65</v>
      </c>
      <c r="I30" s="135" t="s">
        <v>66</v>
      </c>
    </row>
    <row r="31" spans="2:9" ht="15.6" x14ac:dyDescent="0.25">
      <c r="B31" s="149" t="s">
        <v>102</v>
      </c>
      <c r="C31" s="282" t="s">
        <v>103</v>
      </c>
      <c r="D31" s="283"/>
      <c r="E31" s="283"/>
      <c r="F31" s="283"/>
      <c r="G31" s="284"/>
      <c r="H31" s="136" t="str">
        <f>HYPERLINK("#"&amp;"Declarations_Page!f281","F281")</f>
        <v>F281</v>
      </c>
      <c r="I31" s="134" t="str">
        <f>IF(AND(Declarations_Page!F17="YES",Declarations_Page!F280=0),"Incomplete","Complete")</f>
        <v>Complete</v>
      </c>
    </row>
    <row r="32" spans="2:9" x14ac:dyDescent="0.25">
      <c r="B32" s="131"/>
      <c r="D32" s="114"/>
      <c r="E32" s="114"/>
      <c r="H32" s="127"/>
      <c r="I32" s="134"/>
    </row>
    <row r="33" spans="2:9" ht="15.6" x14ac:dyDescent="0.25">
      <c r="B33" s="132" t="s">
        <v>54</v>
      </c>
      <c r="C33" s="152"/>
      <c r="D33" s="114"/>
      <c r="E33" s="114"/>
      <c r="H33" s="133"/>
      <c r="I33" s="134"/>
    </row>
    <row r="34" spans="2:9" ht="6" customHeight="1" x14ac:dyDescent="0.25">
      <c r="B34" s="132"/>
      <c r="C34" s="152"/>
      <c r="D34" s="114"/>
      <c r="E34" s="114"/>
      <c r="H34" s="133"/>
      <c r="I34" s="134"/>
    </row>
    <row r="35" spans="2:9" ht="15.6" x14ac:dyDescent="0.25">
      <c r="B35" s="131"/>
      <c r="C35" s="151" t="s">
        <v>64</v>
      </c>
      <c r="D35" s="114"/>
      <c r="E35" s="114"/>
      <c r="H35" s="130" t="s">
        <v>65</v>
      </c>
      <c r="I35" s="135" t="s">
        <v>66</v>
      </c>
    </row>
    <row r="36" spans="2:9" ht="15.6" x14ac:dyDescent="0.25">
      <c r="B36" s="149" t="s">
        <v>104</v>
      </c>
      <c r="C36" s="282" t="s">
        <v>143</v>
      </c>
      <c r="D36" s="283"/>
      <c r="E36" s="283"/>
      <c r="F36" s="283"/>
      <c r="G36" s="284"/>
      <c r="H36" s="136" t="str">
        <f>HYPERLINK("#"&amp;"Declarations_Page!h284:h286","H284 to H286")</f>
        <v>H284 to H286</v>
      </c>
      <c r="I36" s="134" t="str">
        <f>IF(OR(AND(Declarations_Page!F17="NO",Declarations_Page!H285="YES"),(AND(Declarations_Page!F17="YES",Declarations_Page!AA285=3))), "Complete", "Incomplete")</f>
        <v>Complete</v>
      </c>
    </row>
    <row r="37" spans="2:9" ht="15.6" x14ac:dyDescent="0.25">
      <c r="B37" s="149" t="s">
        <v>105</v>
      </c>
      <c r="C37" s="282" t="s">
        <v>106</v>
      </c>
      <c r="D37" s="283"/>
      <c r="E37" s="283"/>
      <c r="F37" s="283"/>
      <c r="G37" s="284"/>
      <c r="H37" s="136" t="str">
        <f>HYPERLINK("#"&amp;"Declarations_Page!D287","D287")</f>
        <v>D287</v>
      </c>
      <c r="I37" s="134" t="str">
        <f>IF(Declarations_Page!D287=0, "Incomplete", "Complete")</f>
        <v>Complete</v>
      </c>
    </row>
    <row r="38" spans="2:9" ht="15.6" x14ac:dyDescent="0.25">
      <c r="B38" s="149" t="s">
        <v>107</v>
      </c>
      <c r="C38" s="282" t="s">
        <v>108</v>
      </c>
      <c r="D38" s="283"/>
      <c r="E38" s="283"/>
      <c r="F38" s="283"/>
      <c r="G38" s="284"/>
      <c r="H38" s="136" t="str">
        <f>HYPERLINK("#"&amp;"Declarations_Page!D289","D289")</f>
        <v>D289</v>
      </c>
      <c r="I38" s="134" t="str">
        <f>IF(Declarations_Page!D289=0, "Incomplete", "Complete")</f>
        <v>Complete</v>
      </c>
    </row>
    <row r="39" spans="2:9" ht="15.6" x14ac:dyDescent="0.25">
      <c r="B39" s="149" t="s">
        <v>109</v>
      </c>
      <c r="C39" s="282" t="s">
        <v>110</v>
      </c>
      <c r="D39" s="283"/>
      <c r="E39" s="283"/>
      <c r="F39" s="283"/>
      <c r="G39" s="284"/>
      <c r="H39" s="136" t="str">
        <f>HYPERLINK("#"&amp;"Declarations_Page!D291","D291")</f>
        <v>D291</v>
      </c>
      <c r="I39" s="134" t="str">
        <f>IF(AND(Declarations_Page!D291&gt;(DATE(2016,7,31)),Declarations_Page!D291&lt;(DATE(2017,8,1))),"Complete","Incomplete")</f>
        <v>Complete</v>
      </c>
    </row>
  </sheetData>
  <mergeCells count="20">
    <mergeCell ref="C36:G36"/>
    <mergeCell ref="C37:G37"/>
    <mergeCell ref="C38:G38"/>
    <mergeCell ref="C39:G39"/>
    <mergeCell ref="C22:G22"/>
    <mergeCell ref="C23:G23"/>
    <mergeCell ref="C24:G24"/>
    <mergeCell ref="C26:G26"/>
    <mergeCell ref="C31:G31"/>
    <mergeCell ref="C16:G16"/>
    <mergeCell ref="C17:G17"/>
    <mergeCell ref="C19:G19"/>
    <mergeCell ref="C21:G21"/>
    <mergeCell ref="C5:G5"/>
    <mergeCell ref="C6:G6"/>
    <mergeCell ref="C7:G7"/>
    <mergeCell ref="C8:G8"/>
    <mergeCell ref="C9:G9"/>
    <mergeCell ref="C18:G18"/>
    <mergeCell ref="C20:G20"/>
  </mergeCells>
  <conditionalFormatting sqref="I19:I1048576 I1:I17">
    <cfRule type="cellIs" dxfId="3" priority="3" operator="equal">
      <formula>"Complete"</formula>
    </cfRule>
    <cfRule type="containsText" dxfId="2" priority="4" operator="containsText" text="Incomplete">
      <formula>NOT(ISERROR(SEARCH("Incomplete",I1)))</formula>
    </cfRule>
  </conditionalFormatting>
  <conditionalFormatting sqref="I18">
    <cfRule type="cellIs" dxfId="1" priority="1" operator="equal">
      <formula>"Complete"</formula>
    </cfRule>
    <cfRule type="containsText" dxfId="0" priority="2" operator="containsText" text="Incomplete">
      <formula>NOT(ISERROR(SEARCH("Incomplete",I18)))</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H52"/>
  <sheetViews>
    <sheetView workbookViewId="0">
      <selection activeCell="B2" sqref="B2"/>
    </sheetView>
  </sheetViews>
  <sheetFormatPr defaultColWidth="8.90625" defaultRowHeight="10.199999999999999" x14ac:dyDescent="0.2"/>
  <cols>
    <col min="1" max="1" width="48.08984375" style="7" customWidth="1"/>
    <col min="2" max="2" width="5.36328125" style="7" customWidth="1"/>
    <col min="3" max="3" width="2.6328125" style="7" customWidth="1"/>
    <col min="4" max="4" width="47.6328125" style="7" customWidth="1"/>
    <col min="5" max="16384" width="8.90625" style="7"/>
  </cols>
  <sheetData>
    <row r="1" spans="1:8" ht="13.8" x14ac:dyDescent="0.2">
      <c r="A1" s="215"/>
    </row>
    <row r="2" spans="1:8" ht="11.25" customHeight="1" x14ac:dyDescent="0.2">
      <c r="A2" s="215" t="s">
        <v>127</v>
      </c>
      <c r="D2" s="223" t="s">
        <v>135</v>
      </c>
    </row>
    <row r="3" spans="1:8" ht="12" customHeight="1" x14ac:dyDescent="0.2">
      <c r="A3" s="215" t="s">
        <v>128</v>
      </c>
      <c r="D3" s="223" t="s">
        <v>133</v>
      </c>
      <c r="H3" s="7" t="s">
        <v>112</v>
      </c>
    </row>
    <row r="4" spans="1:8" ht="11.25" customHeight="1" x14ac:dyDescent="0.2">
      <c r="A4" s="215" t="s">
        <v>129</v>
      </c>
      <c r="D4" s="223" t="s">
        <v>116</v>
      </c>
      <c r="H4" s="7" t="s">
        <v>113</v>
      </c>
    </row>
    <row r="5" spans="1:8" ht="12" customHeight="1" x14ac:dyDescent="0.2">
      <c r="A5" s="215" t="s">
        <v>130</v>
      </c>
      <c r="D5" s="223" t="s">
        <v>111</v>
      </c>
    </row>
    <row r="6" spans="1:8" ht="14.4" x14ac:dyDescent="0.2">
      <c r="A6" s="215" t="s">
        <v>131</v>
      </c>
      <c r="D6" s="223" t="s">
        <v>136</v>
      </c>
    </row>
    <row r="7" spans="1:8" ht="14.4" x14ac:dyDescent="0.2">
      <c r="A7" s="215"/>
      <c r="D7" s="223" t="s">
        <v>137</v>
      </c>
    </row>
    <row r="8" spans="1:8" ht="14.4" x14ac:dyDescent="0.2">
      <c r="A8" s="6"/>
      <c r="D8" s="223" t="s">
        <v>138</v>
      </c>
    </row>
    <row r="9" spans="1:8" ht="14.4" x14ac:dyDescent="0.2">
      <c r="A9" s="6"/>
      <c r="D9" s="223" t="s">
        <v>132</v>
      </c>
    </row>
    <row r="10" spans="1:8" ht="14.4" x14ac:dyDescent="0.2">
      <c r="A10" s="9"/>
      <c r="D10" s="223" t="s">
        <v>139</v>
      </c>
    </row>
    <row r="11" spans="1:8" ht="14.4" x14ac:dyDescent="0.2">
      <c r="A11" s="9"/>
      <c r="D11" s="223" t="s">
        <v>140</v>
      </c>
    </row>
    <row r="12" spans="1:8" ht="14.4" x14ac:dyDescent="0.2">
      <c r="A12" s="6"/>
      <c r="D12" s="223" t="s">
        <v>114</v>
      </c>
    </row>
    <row r="13" spans="1:8" ht="14.4" x14ac:dyDescent="0.2">
      <c r="A13" s="9"/>
      <c r="D13" s="223" t="s">
        <v>115</v>
      </c>
    </row>
    <row r="14" spans="1:8" x14ac:dyDescent="0.2">
      <c r="A14" s="10"/>
    </row>
    <row r="15" spans="1:8" x14ac:dyDescent="0.2">
      <c r="A15" s="6"/>
    </row>
    <row r="16" spans="1:8" x14ac:dyDescent="0.2">
      <c r="A16" s="10"/>
    </row>
    <row r="17" spans="1:1" x14ac:dyDescent="0.2">
      <c r="A17" s="6"/>
    </row>
    <row r="18" spans="1:1" x14ac:dyDescent="0.2">
      <c r="A18" s="6"/>
    </row>
    <row r="19" spans="1:1" x14ac:dyDescent="0.2">
      <c r="A19" s="6"/>
    </row>
    <row r="20" spans="1:1" x14ac:dyDescent="0.2">
      <c r="A20" s="6"/>
    </row>
    <row r="21" spans="1:1" x14ac:dyDescent="0.2">
      <c r="A21" s="6"/>
    </row>
    <row r="22" spans="1:1" x14ac:dyDescent="0.2">
      <c r="A22" s="11"/>
    </row>
    <row r="23" spans="1:1" x14ac:dyDescent="0.2">
      <c r="A23" s="6"/>
    </row>
    <row r="24" spans="1:1" x14ac:dyDescent="0.2">
      <c r="A24" s="6"/>
    </row>
    <row r="25" spans="1:1" x14ac:dyDescent="0.2">
      <c r="A25" s="6"/>
    </row>
    <row r="26" spans="1:1" x14ac:dyDescent="0.2">
      <c r="A26" s="6"/>
    </row>
    <row r="27" spans="1:1" x14ac:dyDescent="0.2">
      <c r="A27" s="6"/>
    </row>
    <row r="28" spans="1:1" x14ac:dyDescent="0.2">
      <c r="A28" s="8"/>
    </row>
    <row r="29" spans="1:1" x14ac:dyDescent="0.2">
      <c r="A29" s="9"/>
    </row>
    <row r="30" spans="1:1" x14ac:dyDescent="0.2">
      <c r="A30" s="9"/>
    </row>
    <row r="31" spans="1:1" x14ac:dyDescent="0.2">
      <c r="A31" s="9"/>
    </row>
    <row r="32" spans="1:1" x14ac:dyDescent="0.2">
      <c r="A32" s="9"/>
    </row>
    <row r="33" spans="1:1" x14ac:dyDescent="0.2">
      <c r="A33" s="9"/>
    </row>
    <row r="34" spans="1:1" x14ac:dyDescent="0.2">
      <c r="A34" s="9"/>
    </row>
    <row r="35" spans="1:1" x14ac:dyDescent="0.2">
      <c r="A35" s="9"/>
    </row>
    <row r="36" spans="1:1" x14ac:dyDescent="0.2">
      <c r="A36" s="9"/>
    </row>
    <row r="37" spans="1:1" x14ac:dyDescent="0.2">
      <c r="A37" s="9"/>
    </row>
    <row r="38" spans="1:1" x14ac:dyDescent="0.2">
      <c r="A38" s="6"/>
    </row>
    <row r="39" spans="1:1" x14ac:dyDescent="0.2">
      <c r="A39" s="6"/>
    </row>
    <row r="40" spans="1:1" x14ac:dyDescent="0.2">
      <c r="A40" s="6"/>
    </row>
    <row r="41" spans="1:1" x14ac:dyDescent="0.2">
      <c r="A41" s="6"/>
    </row>
    <row r="42" spans="1:1" x14ac:dyDescent="0.2">
      <c r="A42" s="6"/>
    </row>
    <row r="43" spans="1:1" x14ac:dyDescent="0.2">
      <c r="A43" s="6"/>
    </row>
    <row r="44" spans="1:1" x14ac:dyDescent="0.2">
      <c r="A44" s="6"/>
    </row>
    <row r="45" spans="1:1" x14ac:dyDescent="0.2">
      <c r="A45" s="6"/>
    </row>
    <row r="46" spans="1:1" x14ac:dyDescent="0.2">
      <c r="A46" s="11"/>
    </row>
    <row r="47" spans="1:1" x14ac:dyDescent="0.2">
      <c r="A47" s="6"/>
    </row>
    <row r="48" spans="1:1" x14ac:dyDescent="0.2">
      <c r="A48" s="8"/>
    </row>
    <row r="49" spans="1:1" x14ac:dyDescent="0.2">
      <c r="A49" s="8"/>
    </row>
    <row r="50" spans="1:1" x14ac:dyDescent="0.2">
      <c r="A50" s="8"/>
    </row>
    <row r="51" spans="1:1" x14ac:dyDescent="0.2">
      <c r="A51" s="6"/>
    </row>
    <row r="52" spans="1:1" x14ac:dyDescent="0.2">
      <c r="A52" s="8"/>
    </row>
  </sheetData>
  <autoFilter ref="A1:A52">
    <sortState ref="A2:A54">
      <sortCondition ref="A1:A54"/>
    </sortState>
  </autoFilter>
  <sortState ref="D3:D14">
    <sortCondition ref="D3:D14"/>
  </sortState>
  <phoneticPr fontId="4" type="noConversion"/>
  <pageMargins left="0.38" right="0.39" top="0.51" bottom="0.44" header="0.3" footer="0.3"/>
  <pageSetup paperSize="9" scale="9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B4BF7CD5F538469F3D7CDDD5D57F56" ma:contentTypeVersion="2" ma:contentTypeDescription="Create a new document." ma:contentTypeScope="" ma:versionID="aa02aecd47c52595d191e2efc107de69">
  <xsd:schema xmlns:xsd="http://www.w3.org/2001/XMLSchema" xmlns:xs="http://www.w3.org/2001/XMLSchema" xmlns:p="http://schemas.microsoft.com/office/2006/metadata/properties" xmlns:ns2="e872a4db-569a-4b17-9429-787fba1ec9ed" targetNamespace="http://schemas.microsoft.com/office/2006/metadata/properties" ma:root="true" ma:fieldsID="9f276842e153fe358f3b769634fb1bc9" ns2:_="">
    <xsd:import namespace="e872a4db-569a-4b17-9429-787fba1ec9ed"/>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72a4db-569a-4b17-9429-787fba1ec9e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FE158A66-9AF9-41EF-A876-AD504D7A02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72a4db-569a-4b17-9429-787fba1ec9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3AB89F-7626-4DF6-B76F-639C554F942F}">
  <ds:schemaRefs>
    <ds:schemaRef ds:uri="http://schemas.microsoft.com/sharepoint/v3/contenttype/forms"/>
  </ds:schemaRefs>
</ds:datastoreItem>
</file>

<file path=customXml/itemProps3.xml><?xml version="1.0" encoding="utf-8"?>
<ds:datastoreItem xmlns:ds="http://schemas.openxmlformats.org/officeDocument/2006/customXml" ds:itemID="{BCC667A2-30EB-4B39-A90E-7BA49201AFA8}">
  <ds:schemaRefs>
    <ds:schemaRef ds:uri="http://schemas.microsoft.com/office/2006/documentManagement/types"/>
    <ds:schemaRef ds:uri="http://schemas.microsoft.com/office/2006/metadata/properties"/>
    <ds:schemaRef ds:uri="http://purl.org/dc/dcmitype/"/>
    <ds:schemaRef ds:uri="e872a4db-569a-4b17-9429-787fba1ec9ed"/>
    <ds:schemaRef ds:uri="http://purl.org/dc/elements/1.1/"/>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Declarations_Page</vt:lpstr>
      <vt:lpstr>Pre-Validation Checks</vt:lpstr>
      <vt:lpstr>Lists</vt:lpstr>
      <vt:lpstr>Declarations_Page!ESFSpec</vt:lpstr>
      <vt:lpstr>Funding</vt:lpstr>
      <vt:lpstr>GeographicalArea</vt:lpstr>
      <vt:lpstr>Declarations_Page!Print_Area</vt:lpstr>
      <vt:lpstr>Lists!Print_Area</vt:lpstr>
      <vt:lpstr>Declarations_Page!Print_Titles</vt:lpstr>
      <vt:lpstr>Yes_No_Dropdown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2014/15 Subcontractor Declaration</dc:title>
  <dc:creator>Cayli Eshelby</dc:creator>
  <cp:lastModifiedBy>Lorraine Weedon</cp:lastModifiedBy>
  <cp:revision/>
  <cp:lastPrinted>2017-03-29T09:29:14Z</cp:lastPrinted>
  <dcterms:created xsi:type="dcterms:W3CDTF">2014-06-27T11:26:14Z</dcterms:created>
  <dcterms:modified xsi:type="dcterms:W3CDTF">2018-11-06T11:32:17Z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0x010100BCB4BF7CD5F538469F3D7CDDD5D57F56</vt:lpwstr>
  </property>
  <property fmtid="{D5CDD505-2E9C-101B-9397-08002B2CF9AE}" pid="3" name="DocumentUploadedBy-Name">
    <vt:lpwstr>Steve Menear</vt:lpwstr>
  </property>
  <property fmtid="{D5CDD505-2E9C-101B-9397-08002B2CF9AE}" pid="4" name="UKPRN">
    <vt:lpwstr>10006442</vt:lpwstr>
  </property>
  <property fmtid="{D5CDD505-2E9C-101B-9397-08002B2CF9AE}" pid="5" name="DateReceivedFromProvider">
    <vt:filetime>2015-07-01T11:18:09Z</vt:filetime>
  </property>
  <property fmtid="{D5CDD505-2E9C-101B-9397-08002B2CF9AE}" pid="6" name="ProviderName">
    <vt:lpwstr>BIRMINGHAM METROPOLITAN COLLEGE</vt:lpwstr>
  </property>
  <property fmtid="{D5CDD505-2E9C-101B-9397-08002B2CF9AE}" pid="7" name="UPIN">
    <vt:lpwstr>106368</vt:lpwstr>
  </property>
  <property fmtid="{D5CDD505-2E9C-101B-9397-08002B2CF9AE}" pid="8" name="DocumentUploadedBy-Email">
    <vt:lpwstr>steve.menear@bmetc.ac.uk</vt:lpwstr>
  </property>
  <property fmtid="{D5CDD505-2E9C-101B-9397-08002B2CF9AE}" pid="9" name="ClaimFundingStreamTaxHTField0">
    <vt:lpwstr/>
  </property>
  <property fmtid="{D5CDD505-2E9C-101B-9397-08002B2CF9AE}" pid="10" name="DocumentStatus">
    <vt:lpwstr>38</vt:lpwstr>
  </property>
  <property fmtid="{D5CDD505-2E9C-101B-9397-08002B2CF9AE}" pid="11" name="AcademicYear">
    <vt:lpwstr>56</vt:lpwstr>
  </property>
  <property fmtid="{D5CDD505-2E9C-101B-9397-08002B2CF9AE}" pid="12" name="ClaimTypeTaxHTField0">
    <vt:lpwstr/>
  </property>
  <property fmtid="{D5CDD505-2E9C-101B-9397-08002B2CF9AE}" pid="13" name="SignedClaimStatusTaxHTField0">
    <vt:lpwstr/>
  </property>
  <property fmtid="{D5CDD505-2E9C-101B-9397-08002B2CF9AE}" pid="14" name="SkillsFundingAgencyArea">
    <vt:lpwstr>52</vt:lpwstr>
  </property>
  <property fmtid="{D5CDD505-2E9C-101B-9397-08002B2CF9AE}" pid="15" name="Target">
    <vt:lpwstr>3</vt:lpwstr>
  </property>
  <property fmtid="{D5CDD505-2E9C-101B-9397-08002B2CF9AE}" pid="16" name="PublicationStatus">
    <vt:lpwstr>4</vt:lpwstr>
  </property>
</Properties>
</file>